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rive\Coaching Folders\Student Material\Excel Docs\"/>
    </mc:Choice>
  </mc:AlternateContent>
  <xr:revisionPtr revIDLastSave="0" documentId="8_{ABE63306-5A14-4B4A-8C90-E4E6E19375B2}" xr6:coauthVersionLast="47" xr6:coauthVersionMax="47" xr10:uidLastSave="{00000000-0000-0000-0000-000000000000}"/>
  <bookViews>
    <workbookView xWindow="-120" yWindow="-120" windowWidth="29040" windowHeight="15840" xr2:uid="{65F1C846-90B7-4EBA-BE38-D9BD66F77837}"/>
  </bookViews>
  <sheets>
    <sheet name="CF Facts" sheetId="12" r:id="rId1"/>
    <sheet name="BuyHold" sheetId="1" r:id="rId2"/>
    <sheet name="BuyManRevHold" sheetId="2" r:id="rId3"/>
    <sheet name="LeaseSublease" sheetId="4" r:id="rId4"/>
    <sheet name="BuyManSell" sheetId="3" r:id="rId5"/>
    <sheet name="Planner" sheetId="17" r:id="rId6"/>
    <sheet name="Sheet7" sheetId="11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4" l="1"/>
  <c r="C29" i="12"/>
  <c r="C17" i="12"/>
  <c r="C13" i="12"/>
  <c r="C6" i="12"/>
  <c r="C9" i="12" s="1"/>
  <c r="C19" i="12" s="1"/>
  <c r="C16" i="4"/>
  <c r="D16" i="4"/>
  <c r="E16" i="4"/>
  <c r="F16" i="4"/>
  <c r="F19" i="4" s="1"/>
  <c r="G16" i="4"/>
  <c r="G19" i="4" s="1"/>
  <c r="E19" i="4"/>
  <c r="D19" i="4"/>
  <c r="C19" i="4"/>
  <c r="C3" i="4"/>
  <c r="G12" i="2"/>
  <c r="F12" i="2"/>
  <c r="E12" i="2"/>
  <c r="D12" i="2"/>
  <c r="C12" i="2"/>
  <c r="B21" i="3"/>
  <c r="I15" i="3"/>
  <c r="H15" i="3"/>
  <c r="G15" i="3"/>
  <c r="F17" i="3"/>
  <c r="G16" i="3"/>
  <c r="G17" i="3" s="1"/>
  <c r="F16" i="3"/>
  <c r="F15" i="3"/>
  <c r="E17" i="3"/>
  <c r="E16" i="3"/>
  <c r="G8" i="3"/>
  <c r="E9" i="3"/>
  <c r="G7" i="3"/>
  <c r="F7" i="3"/>
  <c r="B9" i="3"/>
  <c r="B19" i="3" s="1"/>
  <c r="B10" i="3"/>
  <c r="B14" i="3"/>
  <c r="H19" i="2"/>
  <c r="H19" i="1"/>
  <c r="B22" i="1"/>
  <c r="C21" i="12" l="1"/>
  <c r="C33" i="12"/>
  <c r="C25" i="12"/>
  <c r="C31" i="12" s="1"/>
  <c r="C35" i="12" s="1"/>
  <c r="H19" i="4"/>
  <c r="B22" i="4"/>
  <c r="B17" i="4"/>
  <c r="C10" i="4" s="1"/>
  <c r="B11" i="3"/>
  <c r="B12" i="3" s="1"/>
  <c r="C13" i="2"/>
  <c r="D13" i="1"/>
  <c r="B13" i="2"/>
  <c r="B13" i="1"/>
  <c r="B17" i="2"/>
  <c r="B19" i="2" s="1"/>
  <c r="C3" i="2"/>
  <c r="C3" i="1"/>
  <c r="D3" i="1" s="1"/>
  <c r="B17" i="1"/>
  <c r="B19" i="1" s="1"/>
  <c r="C13" i="1" l="1"/>
  <c r="C17" i="4"/>
  <c r="D3" i="4"/>
  <c r="D17" i="4" s="1"/>
  <c r="B19" i="4"/>
  <c r="B13" i="3"/>
  <c r="B21" i="2"/>
  <c r="D3" i="2"/>
  <c r="D13" i="2" s="1"/>
  <c r="C10" i="2"/>
  <c r="C17" i="2"/>
  <c r="C10" i="1"/>
  <c r="B21" i="1"/>
  <c r="E3" i="1"/>
  <c r="E13" i="1" s="1"/>
  <c r="D17" i="1"/>
  <c r="D19" i="1" s="1"/>
  <c r="D21" i="1" s="1"/>
  <c r="C17" i="1"/>
  <c r="C19" i="1" s="1"/>
  <c r="C21" i="1" s="1"/>
  <c r="C21" i="4" l="1"/>
  <c r="B21" i="4"/>
  <c r="E3" i="4"/>
  <c r="E17" i="4" s="1"/>
  <c r="B17" i="3"/>
  <c r="B16" i="3"/>
  <c r="C19" i="2"/>
  <c r="C21" i="2" s="1"/>
  <c r="D10" i="2"/>
  <c r="E3" i="2"/>
  <c r="E13" i="2" s="1"/>
  <c r="D17" i="2"/>
  <c r="F3" i="1"/>
  <c r="E17" i="1"/>
  <c r="E19" i="1" s="1"/>
  <c r="F3" i="4" l="1"/>
  <c r="F17" i="4" s="1"/>
  <c r="G3" i="1"/>
  <c r="G13" i="1" s="1"/>
  <c r="F13" i="1"/>
  <c r="D21" i="4"/>
  <c r="B18" i="3"/>
  <c r="D19" i="2"/>
  <c r="D21" i="2" s="1"/>
  <c r="E10" i="2"/>
  <c r="F17" i="1"/>
  <c r="F19" i="1" s="1"/>
  <c r="E17" i="2"/>
  <c r="F3" i="2"/>
  <c r="F13" i="2" s="1"/>
  <c r="E21" i="1"/>
  <c r="G17" i="1"/>
  <c r="G19" i="1" s="1"/>
  <c r="G3" i="4" l="1"/>
  <c r="E21" i="4"/>
  <c r="G17" i="4"/>
  <c r="G21" i="4" s="1"/>
  <c r="F21" i="4"/>
  <c r="F6" i="3"/>
  <c r="G6" i="3" s="1"/>
  <c r="E19" i="2"/>
  <c r="F10" i="2"/>
  <c r="B23" i="1"/>
  <c r="F21" i="1"/>
  <c r="F17" i="2"/>
  <c r="G3" i="2"/>
  <c r="G13" i="2" s="1"/>
  <c r="E21" i="2"/>
  <c r="G21" i="1"/>
  <c r="B23" i="4" l="1"/>
  <c r="F19" i="2"/>
  <c r="F21" i="2" s="1"/>
  <c r="G10" i="2"/>
  <c r="G17" i="2"/>
  <c r="G19" i="2" s="1"/>
  <c r="G21" i="2" l="1"/>
  <c r="B22" i="2"/>
  <c r="B23" i="2" s="1"/>
  <c r="H16" i="3" l="1"/>
  <c r="H17" i="3" s="1"/>
  <c r="I16" i="3" l="1"/>
  <c r="I17" i="3" l="1"/>
</calcChain>
</file>

<file path=xl/sharedStrings.xml><?xml version="1.0" encoding="utf-8"?>
<sst xmlns="http://schemas.openxmlformats.org/spreadsheetml/2006/main" count="318" uniqueCount="127">
  <si>
    <t>Value</t>
  </si>
  <si>
    <t>Loan</t>
  </si>
  <si>
    <t>Deposit</t>
  </si>
  <si>
    <t>Stamp Duty/Legals</t>
  </si>
  <si>
    <t>Strategy Cost</t>
  </si>
  <si>
    <t>Holding Cost</t>
  </si>
  <si>
    <t>Principal Payment</t>
  </si>
  <si>
    <t>Natural Equity Growth</t>
  </si>
  <si>
    <t>Manufactured Growth</t>
  </si>
  <si>
    <t>Cashflow</t>
  </si>
  <si>
    <t>Natural Growth</t>
  </si>
  <si>
    <t>RETURN</t>
  </si>
  <si>
    <t>ROE Annual</t>
  </si>
  <si>
    <t>Total Return $ over Ownership</t>
  </si>
  <si>
    <t>Total Return $ av per year</t>
  </si>
  <si>
    <t>Start</t>
  </si>
  <si>
    <t>Year 2</t>
  </si>
  <si>
    <t>Year 1</t>
  </si>
  <si>
    <t>Year 3</t>
  </si>
  <si>
    <t>Year 4</t>
  </si>
  <si>
    <t>Year 5</t>
  </si>
  <si>
    <t>BUY-HOLD PROJECTION</t>
  </si>
  <si>
    <t>Natural Growth %</t>
  </si>
  <si>
    <t>EQUITY IN PROPERTY</t>
  </si>
  <si>
    <t>Total</t>
  </si>
  <si>
    <t xml:space="preserve"> </t>
  </si>
  <si>
    <t>Draw Down</t>
  </si>
  <si>
    <t>BUY-MAN GROWTH-REVAL-HOLD PROJECTION</t>
  </si>
  <si>
    <t>Selling Costs</t>
  </si>
  <si>
    <t>Net Sales</t>
  </si>
  <si>
    <t>Reno</t>
  </si>
  <si>
    <t>Total Equity in</t>
  </si>
  <si>
    <t>After Tax at 30%</t>
  </si>
  <si>
    <t>Reno1</t>
  </si>
  <si>
    <t>Reno2</t>
  </si>
  <si>
    <t>Reno3</t>
  </si>
  <si>
    <t>Equity In</t>
  </si>
  <si>
    <t>Equity Out</t>
  </si>
  <si>
    <t>Tax Paid</t>
  </si>
  <si>
    <t xml:space="preserve">Summary over 5 years </t>
  </si>
  <si>
    <t>Summary over 1 year</t>
  </si>
  <si>
    <t>Worth over 5 years</t>
  </si>
  <si>
    <t>Gross Sales(135% 0f purch)</t>
  </si>
  <si>
    <t>Rents</t>
  </si>
  <si>
    <t>SELL</t>
  </si>
  <si>
    <t>HOLD</t>
  </si>
  <si>
    <t>HOLD/MAN/REVAL/DRAW DOWN</t>
  </si>
  <si>
    <t>HOLD/MAN/REVAL/DRAW DWN</t>
  </si>
  <si>
    <t>TOTAL</t>
  </si>
  <si>
    <t>Profit (Gain)</t>
  </si>
  <si>
    <r>
      <t xml:space="preserve">After tax (30%)ROE </t>
    </r>
    <r>
      <rPr>
        <b/>
        <sz val="11"/>
        <rFont val="Calibri"/>
        <family val="2"/>
        <scheme val="minor"/>
      </rPr>
      <t>PER DEAL</t>
    </r>
  </si>
  <si>
    <r>
      <t xml:space="preserve">Before tax ROE </t>
    </r>
    <r>
      <rPr>
        <b/>
        <sz val="11"/>
        <color theme="1"/>
        <rFont val="Calibri"/>
        <family val="2"/>
        <scheme val="minor"/>
      </rPr>
      <t>PER DEAL</t>
    </r>
  </si>
  <si>
    <t>ONE RENO DEAL</t>
  </si>
  <si>
    <r>
      <t xml:space="preserve">ROE </t>
    </r>
    <r>
      <rPr>
        <b/>
        <sz val="11"/>
        <color theme="1"/>
        <rFont val="Calibri"/>
        <family val="2"/>
        <scheme val="minor"/>
      </rPr>
      <t>per 1 year</t>
    </r>
  </si>
  <si>
    <t>REMOVE $100k</t>
  </si>
  <si>
    <t>Equity Out Adjusted</t>
  </si>
  <si>
    <t xml:space="preserve">Equity Out </t>
  </si>
  <si>
    <t>Draw Down Available</t>
  </si>
  <si>
    <t>LEASE/SUBLEASE PROJECTION</t>
  </si>
  <si>
    <t>CASHFLOW CALCULATOR V031121</t>
  </si>
  <si>
    <t>© 2021 Michael &amp; Sara Franks</t>
  </si>
  <si>
    <t>Purchase Price</t>
  </si>
  <si>
    <t>A</t>
  </si>
  <si>
    <t>Main Loan Amount</t>
  </si>
  <si>
    <t>B</t>
  </si>
  <si>
    <t>Main Loan LVR</t>
  </si>
  <si>
    <t>C</t>
  </si>
  <si>
    <t>Main Loan Interest Rate</t>
  </si>
  <si>
    <t>D</t>
  </si>
  <si>
    <t>Main Loan Interest Paid</t>
  </si>
  <si>
    <t>E</t>
  </si>
  <si>
    <t>Secondary Loan Amount for Deposit</t>
  </si>
  <si>
    <t>F</t>
  </si>
  <si>
    <t>Secondary Loan Interest Rate</t>
  </si>
  <si>
    <t>G</t>
  </si>
  <si>
    <t>Secondary Loan Interest Paid</t>
  </si>
  <si>
    <t>H</t>
  </si>
  <si>
    <t>Secondary Loan Amount for Stamp Duty and Legals( 6% of Purchase Price approx)</t>
  </si>
  <si>
    <t>I</t>
  </si>
  <si>
    <t>J</t>
  </si>
  <si>
    <t>Secondary Loan Interest Paid for Stamp Duty</t>
  </si>
  <si>
    <t>K</t>
  </si>
  <si>
    <t>Total Interest for all Borrowed Amounts (E+H+K)</t>
  </si>
  <si>
    <t>M</t>
  </si>
  <si>
    <t>Calculated Overall Loan to Value Ratio(total of all borrowed funds divided by the Purchase Price</t>
  </si>
  <si>
    <t>N</t>
  </si>
  <si>
    <t>Annual weeks rented</t>
  </si>
  <si>
    <t>P</t>
  </si>
  <si>
    <t>Expenses as a % of the rent</t>
  </si>
  <si>
    <t>R</t>
  </si>
  <si>
    <t>Annual Expense amount</t>
  </si>
  <si>
    <t>S</t>
  </si>
  <si>
    <t>Weekly Rent</t>
  </si>
  <si>
    <t>T</t>
  </si>
  <si>
    <t>GROSS ANNUAL RENT</t>
  </si>
  <si>
    <t>U</t>
  </si>
  <si>
    <t>NET ANNUAL RENT</t>
  </si>
  <si>
    <t>V</t>
  </si>
  <si>
    <t>GROSS RENTAL YIELD%</t>
  </si>
  <si>
    <t>W</t>
  </si>
  <si>
    <t>CASHFLOW</t>
  </si>
  <si>
    <t>X</t>
  </si>
  <si>
    <t>BUY-MAN GROWTH-SELL TAKE $100K INCOME PROJECTION</t>
  </si>
  <si>
    <t>Total Return $ (1 property)over Ownership</t>
  </si>
  <si>
    <t>With $185k invested (multiple properties)</t>
  </si>
  <si>
    <t>AWE</t>
  </si>
  <si>
    <t>x</t>
  </si>
  <si>
    <t>Deal 10</t>
  </si>
  <si>
    <t>Deal 9</t>
  </si>
  <si>
    <t>Deal 8</t>
  </si>
  <si>
    <t>Deal 7</t>
  </si>
  <si>
    <t>Deal 6</t>
  </si>
  <si>
    <t>Deal 5</t>
  </si>
  <si>
    <t>Deal 4</t>
  </si>
  <si>
    <t>Deal 3</t>
  </si>
  <si>
    <t>Deal 2</t>
  </si>
  <si>
    <t>Deal 1</t>
  </si>
  <si>
    <t>Start Financials</t>
  </si>
  <si>
    <t>Pass Inc</t>
  </si>
  <si>
    <t>Revised Financials</t>
  </si>
  <si>
    <t>Income</t>
  </si>
  <si>
    <t>Man G Reval</t>
  </si>
  <si>
    <t>Man G Flip</t>
  </si>
  <si>
    <t>Deal 14</t>
  </si>
  <si>
    <t>Deal 13</t>
  </si>
  <si>
    <t>Deal 12</t>
  </si>
  <si>
    <t>Deal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</si>
</sst>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0.0%"/>
    <numFmt numFmtId="166" formatCode="&quot;$&quot;#,##0.0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2"/>
      <color rgb="FF414B52"/>
      <name val="Arial"/>
      <family val="2"/>
    </font>
    <font>
      <sz val="12"/>
      <color rgb="FF414B5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2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164" fontId="0" fillId="0" borderId="0" xfId="0" applyNumberFormat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3" borderId="0" xfId="0" applyFill="1"/>
    <xf numFmtId="164" fontId="0" fillId="3" borderId="0" xfId="0" applyNumberForma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4" borderId="10" xfId="0" applyNumberFormat="1" applyFill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6" fillId="0" borderId="0" xfId="0" applyFont="1"/>
    <xf numFmtId="0" fontId="8" fillId="0" borderId="0" xfId="0" applyFont="1" applyAlignment="1">
      <alignment horizontal="center" vertical="center"/>
    </xf>
    <xf numFmtId="164" fontId="0" fillId="6" borderId="13" xfId="0" applyNumberFormat="1" applyFill="1" applyBorder="1" applyAlignment="1">
      <alignment horizontal="center" vertical="center"/>
    </xf>
    <xf numFmtId="164" fontId="0" fillId="6" borderId="9" xfId="0" applyNumberFormat="1" applyFill="1" applyBorder="1" applyAlignment="1">
      <alignment horizontal="center" vertical="center"/>
    </xf>
    <xf numFmtId="0" fontId="5" fillId="2" borderId="0" xfId="0" applyFont="1" applyFill="1"/>
    <xf numFmtId="164" fontId="5" fillId="0" borderId="20" xfId="0" applyNumberFormat="1" applyFont="1" applyBorder="1" applyAlignment="1">
      <alignment horizontal="center" vertical="center"/>
    </xf>
    <xf numFmtId="164" fontId="5" fillId="5" borderId="9" xfId="0" applyNumberFormat="1" applyFont="1" applyFill="1" applyBorder="1" applyAlignment="1">
      <alignment horizontal="center" vertical="center"/>
    </xf>
    <xf numFmtId="164" fontId="5" fillId="0" borderId="16" xfId="0" applyNumberFormat="1" applyFont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0" fontId="11" fillId="4" borderId="1" xfId="0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12" fillId="8" borderId="0" xfId="0" applyFont="1" applyFill="1" applyAlignment="1">
      <alignment vertical="center"/>
    </xf>
    <xf numFmtId="0" fontId="12" fillId="8" borderId="1" xfId="0" applyFont="1" applyFill="1" applyBorder="1" applyAlignment="1">
      <alignment horizontal="center" vertical="center"/>
    </xf>
    <xf numFmtId="164" fontId="12" fillId="8" borderId="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9" fontId="12" fillId="5" borderId="1" xfId="0" applyNumberFormat="1" applyFont="1" applyFill="1" applyBorder="1" applyAlignment="1" applyProtection="1">
      <alignment horizontal="center" vertical="center"/>
      <protection locked="0"/>
    </xf>
    <xf numFmtId="10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4" fillId="0" borderId="0" xfId="0" applyFont="1"/>
    <xf numFmtId="0" fontId="11" fillId="8" borderId="0" xfId="0" applyFont="1" applyFill="1" applyAlignment="1">
      <alignment vertical="center"/>
    </xf>
    <xf numFmtId="0" fontId="11" fillId="8" borderId="1" xfId="0" applyFont="1" applyFill="1" applyBorder="1" applyAlignment="1">
      <alignment horizontal="center" vertical="center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10" fontId="15" fillId="0" borderId="0" xfId="0" applyNumberFormat="1" applyFont="1" applyAlignment="1">
      <alignment horizontal="center" vertical="center"/>
    </xf>
    <xf numFmtId="0" fontId="14" fillId="3" borderId="0" xfId="0" applyFont="1" applyFill="1"/>
    <xf numFmtId="0" fontId="11" fillId="3" borderId="0" xfId="0" applyFont="1" applyFill="1"/>
    <xf numFmtId="0" fontId="11" fillId="3" borderId="0" xfId="0" applyFont="1" applyFill="1" applyAlignment="1">
      <alignment horizontal="center" vertical="center"/>
    </xf>
    <xf numFmtId="10" fontId="12" fillId="3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vertical="center" wrapText="1"/>
    </xf>
    <xf numFmtId="0" fontId="12" fillId="4" borderId="1" xfId="0" applyFont="1" applyFill="1" applyBorder="1" applyAlignment="1">
      <alignment horizontal="center" vertical="center" wrapText="1"/>
    </xf>
    <xf numFmtId="166" fontId="14" fillId="0" borderId="0" xfId="0" applyNumberFormat="1" applyFont="1"/>
    <xf numFmtId="0" fontId="11" fillId="4" borderId="0" xfId="0" applyFont="1" applyFill="1" applyAlignment="1">
      <alignment vertical="center"/>
    </xf>
    <xf numFmtId="164" fontId="12" fillId="3" borderId="0" xfId="0" applyNumberFormat="1" applyFont="1" applyFill="1" applyAlignment="1">
      <alignment horizontal="center" vertical="center"/>
    </xf>
    <xf numFmtId="10" fontId="12" fillId="0" borderId="0" xfId="0" applyNumberFormat="1" applyFont="1" applyAlignment="1">
      <alignment horizontal="center" vertical="center"/>
    </xf>
    <xf numFmtId="0" fontId="15" fillId="8" borderId="0" xfId="0" applyFont="1" applyFill="1" applyAlignment="1">
      <alignment vertical="center" wrapText="1"/>
    </xf>
    <xf numFmtId="0" fontId="15" fillId="8" borderId="1" xfId="0" applyFont="1" applyFill="1" applyBorder="1" applyAlignment="1">
      <alignment horizontal="center" vertical="center" wrapText="1"/>
    </xf>
    <xf numFmtId="10" fontId="12" fillId="8" borderId="1" xfId="0" applyNumberFormat="1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2" fillId="9" borderId="0" xfId="0" applyFont="1" applyFill="1"/>
    <xf numFmtId="0" fontId="12" fillId="4" borderId="5" xfId="0" applyFont="1" applyFill="1" applyBorder="1" applyAlignment="1">
      <alignment horizontal="center" vertical="center"/>
    </xf>
    <xf numFmtId="164" fontId="12" fillId="5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13" fillId="8" borderId="0" xfId="0" applyFont="1" applyFill="1" applyAlignment="1">
      <alignment vertical="center"/>
    </xf>
    <xf numFmtId="164" fontId="13" fillId="8" borderId="1" xfId="0" applyNumberFormat="1" applyFont="1" applyFill="1" applyBorder="1" applyAlignment="1">
      <alignment horizontal="center" vertical="center"/>
    </xf>
    <xf numFmtId="10" fontId="13" fillId="8" borderId="1" xfId="0" applyNumberFormat="1" applyFont="1" applyFill="1" applyBorder="1" applyAlignment="1">
      <alignment horizontal="center" vertical="center"/>
    </xf>
    <xf numFmtId="0" fontId="16" fillId="8" borderId="0" xfId="0" applyFont="1" applyFill="1"/>
    <xf numFmtId="0" fontId="12" fillId="8" borderId="1" xfId="0" applyFont="1" applyFill="1" applyBorder="1" applyAlignment="1">
      <alignment horizontal="center"/>
    </xf>
    <xf numFmtId="164" fontId="9" fillId="8" borderId="1" xfId="0" applyNumberFormat="1" applyFont="1" applyFill="1" applyBorder="1" applyAlignment="1">
      <alignment horizontal="center"/>
    </xf>
    <xf numFmtId="164" fontId="5" fillId="6" borderId="0" xfId="0" applyNumberFormat="1" applyFont="1" applyFill="1" applyAlignment="1">
      <alignment horizontal="center" vertical="center"/>
    </xf>
    <xf numFmtId="164" fontId="7" fillId="6" borderId="0" xfId="0" applyNumberFormat="1" applyFont="1" applyFill="1" applyAlignment="1">
      <alignment horizontal="center" vertical="center"/>
    </xf>
    <xf numFmtId="164" fontId="5" fillId="5" borderId="14" xfId="0" applyNumberFormat="1" applyFont="1" applyFill="1" applyBorder="1" applyAlignment="1">
      <alignment horizontal="center" vertical="center"/>
    </xf>
    <xf numFmtId="164" fontId="7" fillId="10" borderId="14" xfId="0" applyNumberFormat="1" applyFont="1" applyFill="1" applyBorder="1" applyAlignment="1">
      <alignment horizontal="center" vertical="center"/>
    </xf>
    <xf numFmtId="164" fontId="5" fillId="10" borderId="16" xfId="0" applyNumberFormat="1" applyFont="1" applyFill="1" applyBorder="1" applyAlignment="1">
      <alignment horizontal="center" vertical="center"/>
    </xf>
    <xf numFmtId="164" fontId="5" fillId="11" borderId="0" xfId="0" applyNumberFormat="1" applyFont="1" applyFill="1" applyAlignment="1">
      <alignment horizontal="center" vertical="center"/>
    </xf>
    <xf numFmtId="164" fontId="0" fillId="6" borderId="0" xfId="0" applyNumberFormat="1" applyFill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13" fillId="3" borderId="0" xfId="0" applyFont="1" applyFill="1" applyAlignment="1">
      <alignment horizontal="center"/>
    </xf>
    <xf numFmtId="0" fontId="13" fillId="3" borderId="25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4" borderId="5" xfId="0" applyNumberFormat="1" applyFill="1" applyBorder="1" applyAlignment="1">
      <alignment horizontal="center" vertical="center"/>
    </xf>
    <xf numFmtId="164" fontId="0" fillId="4" borderId="18" xfId="0" applyNumberFormat="1" applyFill="1" applyBorder="1" applyAlignment="1">
      <alignment horizontal="center" vertical="center"/>
    </xf>
    <xf numFmtId="0" fontId="1" fillId="0" borderId="0" xfId="2"/>
    <xf numFmtId="0" fontId="1" fillId="0" borderId="0" xfId="2" applyAlignment="1">
      <alignment horizontal="center" vertical="center"/>
    </xf>
    <xf numFmtId="0" fontId="1" fillId="0" borderId="24" xfId="2" applyBorder="1"/>
    <xf numFmtId="0" fontId="1" fillId="0" borderId="23" xfId="2" applyBorder="1" applyAlignment="1">
      <alignment horizontal="center" vertical="center"/>
    </xf>
    <xf numFmtId="0" fontId="1" fillId="0" borderId="23" xfId="2" applyBorder="1"/>
    <xf numFmtId="0" fontId="1" fillId="0" borderId="22" xfId="2" applyBorder="1"/>
    <xf numFmtId="0" fontId="1" fillId="0" borderId="25" xfId="2" applyBorder="1"/>
    <xf numFmtId="164" fontId="1" fillId="0" borderId="4" xfId="2" applyNumberFormat="1" applyBorder="1" applyAlignment="1" applyProtection="1">
      <alignment horizontal="center" vertical="center"/>
      <protection locked="0"/>
    </xf>
    <xf numFmtId="164" fontId="1" fillId="0" borderId="2" xfId="2" applyNumberFormat="1" applyBorder="1" applyAlignment="1" applyProtection="1">
      <alignment horizontal="center" vertical="center"/>
      <protection locked="0"/>
    </xf>
    <xf numFmtId="0" fontId="1" fillId="0" borderId="26" xfId="2" applyBorder="1"/>
    <xf numFmtId="0" fontId="1" fillId="0" borderId="27" xfId="2" applyBorder="1"/>
    <xf numFmtId="0" fontId="1" fillId="0" borderId="5" xfId="2" applyBorder="1"/>
    <xf numFmtId="0" fontId="1" fillId="0" borderId="0" xfId="2" applyAlignment="1">
      <alignment horizontal="center"/>
    </xf>
    <xf numFmtId="0" fontId="1" fillId="0" borderId="1" xfId="2" applyBorder="1" applyAlignment="1" applyProtection="1">
      <alignment horizontal="center" vertical="center"/>
      <protection locked="0"/>
    </xf>
    <xf numFmtId="0" fontId="1" fillId="0" borderId="8" xfId="2" applyBorder="1"/>
    <xf numFmtId="0" fontId="18" fillId="0" borderId="7" xfId="2" applyFont="1" applyBorder="1" applyAlignment="1">
      <alignment horizontal="center"/>
    </xf>
    <xf numFmtId="0" fontId="1" fillId="0" borderId="7" xfId="2" applyBorder="1"/>
    <xf numFmtId="0" fontId="1" fillId="0" borderId="6" xfId="2" applyBorder="1"/>
    <xf numFmtId="0" fontId="1" fillId="0" borderId="1" xfId="2" applyBorder="1" applyAlignment="1" applyProtection="1">
      <alignment vertical="center"/>
      <protection locked="0"/>
    </xf>
    <xf numFmtId="164" fontId="1" fillId="0" borderId="1" xfId="2" applyNumberFormat="1" applyBorder="1" applyAlignment="1" applyProtection="1">
      <alignment vertical="center"/>
      <protection locked="0"/>
    </xf>
  </cellXfs>
  <cellStyles count="3">
    <cellStyle name="Normal" xfId="0" builtinId="0"/>
    <cellStyle name="Normal 2" xfId="1" xr:uid="{05700003-ACA3-4A79-B365-28C4F6394646}"/>
    <cellStyle name="Normal 3" xfId="2" xr:uid="{EBCF6A48-22F4-44B2-B7BE-40F5DBCD33F1}"/>
  </cellStyles>
  <dxfs count="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761150</xdr:colOff>
      <xdr:row>19</xdr:row>
      <xdr:rowOff>48099</xdr:rowOff>
    </xdr:from>
    <xdr:to>
      <xdr:col>7</xdr:col>
      <xdr:colOff>153057</xdr:colOff>
      <xdr:row>19</xdr:row>
      <xdr:rowOff>153395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CB9EDA49-8D08-4B99-B2C3-13AE6996B41C}"/>
            </a:ext>
          </a:extLst>
        </xdr:cNvPr>
        <xdr:cNvSpPr/>
      </xdr:nvSpPr>
      <xdr:spPr>
        <a:xfrm rot="21387282">
          <a:off x="2621976" y="3852577"/>
          <a:ext cx="3257124" cy="105296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668131</xdr:colOff>
      <xdr:row>19</xdr:row>
      <xdr:rowOff>60739</xdr:rowOff>
    </xdr:from>
    <xdr:to>
      <xdr:col>7</xdr:col>
      <xdr:colOff>60038</xdr:colOff>
      <xdr:row>19</xdr:row>
      <xdr:rowOff>166035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BE4DE046-D24C-4691-B8B5-5E02E0925F28}"/>
            </a:ext>
          </a:extLst>
        </xdr:cNvPr>
        <xdr:cNvSpPr/>
      </xdr:nvSpPr>
      <xdr:spPr>
        <a:xfrm rot="21387282">
          <a:off x="2528957" y="3865217"/>
          <a:ext cx="3257124" cy="105296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773045</xdr:colOff>
      <xdr:row>19</xdr:row>
      <xdr:rowOff>60740</xdr:rowOff>
    </xdr:from>
    <xdr:to>
      <xdr:col>7</xdr:col>
      <xdr:colOff>164952</xdr:colOff>
      <xdr:row>19</xdr:row>
      <xdr:rowOff>166036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6A393A45-C7ED-45A9-8514-55DFC1045438}"/>
            </a:ext>
          </a:extLst>
        </xdr:cNvPr>
        <xdr:cNvSpPr/>
      </xdr:nvSpPr>
      <xdr:spPr>
        <a:xfrm rot="21387282">
          <a:off x="2633871" y="3865218"/>
          <a:ext cx="3257124" cy="105296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364771</xdr:colOff>
      <xdr:row>5</xdr:row>
      <xdr:rowOff>178098</xdr:rowOff>
    </xdr:from>
    <xdr:to>
      <xdr:col>5</xdr:col>
      <xdr:colOff>444610</xdr:colOff>
      <xdr:row>16</xdr:row>
      <xdr:rowOff>65850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4A57D4D7-17D9-421A-A349-898E9B011A02}"/>
            </a:ext>
          </a:extLst>
        </xdr:cNvPr>
        <xdr:cNvSpPr/>
      </xdr:nvSpPr>
      <xdr:spPr>
        <a:xfrm rot="18482722">
          <a:off x="4072032" y="2459163"/>
          <a:ext cx="2008100" cy="7983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</xdr:col>
      <xdr:colOff>704436</xdr:colOff>
      <xdr:row>15</xdr:row>
      <xdr:rowOff>73707</xdr:rowOff>
    </xdr:from>
    <xdr:to>
      <xdr:col>5</xdr:col>
      <xdr:colOff>298701</xdr:colOff>
      <xdr:row>15</xdr:row>
      <xdr:rowOff>127130</xdr:rowOff>
    </xdr:to>
    <xdr:sp macro="" textlink="">
      <xdr:nvSpPr>
        <xdr:cNvPr id="3" name="Arrow: Left 2">
          <a:extLst>
            <a:ext uri="{FF2B5EF4-FFF2-40B4-BE49-F238E27FC236}">
              <a16:creationId xmlns:a16="http://schemas.microsoft.com/office/drawing/2014/main" id="{BCEE6F96-E5D3-49DE-B0F0-89B340466D03}"/>
            </a:ext>
          </a:extLst>
        </xdr:cNvPr>
        <xdr:cNvSpPr/>
      </xdr:nvSpPr>
      <xdr:spPr>
        <a:xfrm rot="8953635">
          <a:off x="4572414" y="3320490"/>
          <a:ext cx="397678" cy="53423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</xdr:col>
      <xdr:colOff>766104</xdr:colOff>
      <xdr:row>15</xdr:row>
      <xdr:rowOff>86419</xdr:rowOff>
    </xdr:from>
    <xdr:to>
      <xdr:col>6</xdr:col>
      <xdr:colOff>186434</xdr:colOff>
      <xdr:row>15</xdr:row>
      <xdr:rowOff>132138</xdr:rowOff>
    </xdr:to>
    <xdr:sp macro="" textlink="">
      <xdr:nvSpPr>
        <xdr:cNvPr id="4" name="Arrow: Left 3">
          <a:extLst>
            <a:ext uri="{FF2B5EF4-FFF2-40B4-BE49-F238E27FC236}">
              <a16:creationId xmlns:a16="http://schemas.microsoft.com/office/drawing/2014/main" id="{099CB483-7075-4CD9-A6E1-6109006FE289}"/>
            </a:ext>
          </a:extLst>
        </xdr:cNvPr>
        <xdr:cNvSpPr/>
      </xdr:nvSpPr>
      <xdr:spPr>
        <a:xfrm rot="8953635">
          <a:off x="5437495" y="3333202"/>
          <a:ext cx="397678" cy="4571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6</xdr:col>
      <xdr:colOff>600450</xdr:colOff>
      <xdr:row>15</xdr:row>
      <xdr:rowOff>111266</xdr:rowOff>
    </xdr:from>
    <xdr:to>
      <xdr:col>7</xdr:col>
      <xdr:colOff>252693</xdr:colOff>
      <xdr:row>15</xdr:row>
      <xdr:rowOff>156985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7C365719-58F0-41C2-9C82-29887C6A14C3}"/>
            </a:ext>
          </a:extLst>
        </xdr:cNvPr>
        <xdr:cNvSpPr/>
      </xdr:nvSpPr>
      <xdr:spPr>
        <a:xfrm rot="8953635">
          <a:off x="6249189" y="3358049"/>
          <a:ext cx="397678" cy="4571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7</xdr:col>
      <xdr:colOff>499601</xdr:colOff>
      <xdr:row>15</xdr:row>
      <xdr:rowOff>117419</xdr:rowOff>
    </xdr:from>
    <xdr:to>
      <xdr:col>8</xdr:col>
      <xdr:colOff>151844</xdr:colOff>
      <xdr:row>15</xdr:row>
      <xdr:rowOff>163138</xdr:rowOff>
    </xdr:to>
    <xdr:sp macro="" textlink="">
      <xdr:nvSpPr>
        <xdr:cNvPr id="7" name="Arrow: Left 6">
          <a:extLst>
            <a:ext uri="{FF2B5EF4-FFF2-40B4-BE49-F238E27FC236}">
              <a16:creationId xmlns:a16="http://schemas.microsoft.com/office/drawing/2014/main" id="{69DC2179-7DC3-472D-8A21-6506D0A4AC80}"/>
            </a:ext>
          </a:extLst>
        </xdr:cNvPr>
        <xdr:cNvSpPr/>
      </xdr:nvSpPr>
      <xdr:spPr>
        <a:xfrm rot="8953635" flipV="1">
          <a:off x="6893775" y="3364202"/>
          <a:ext cx="397678" cy="4571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876300</xdr:colOff>
      <xdr:row>3</xdr:row>
      <xdr:rowOff>104775</xdr:rowOff>
    </xdr:from>
    <xdr:to>
      <xdr:col>3</xdr:col>
      <xdr:colOff>200025</xdr:colOff>
      <xdr:row>4</xdr:row>
      <xdr:rowOff>95250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FDA1F546-2E90-41B9-9986-EC15753DD0EC}"/>
            </a:ext>
          </a:extLst>
        </xdr:cNvPr>
        <xdr:cNvSpPr/>
      </xdr:nvSpPr>
      <xdr:spPr>
        <a:xfrm>
          <a:off x="1552575" y="685800"/>
          <a:ext cx="457200" cy="190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5</xdr:col>
      <xdr:colOff>119501</xdr:colOff>
      <xdr:row>5</xdr:row>
      <xdr:rowOff>1596</xdr:rowOff>
    </xdr:from>
    <xdr:to>
      <xdr:col>6</xdr:col>
      <xdr:colOff>235237</xdr:colOff>
      <xdr:row>5</xdr:row>
      <xdr:rowOff>169940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C6DDA8BF-DC92-4A3D-B565-91F9C42DB3FB}"/>
            </a:ext>
          </a:extLst>
        </xdr:cNvPr>
        <xdr:cNvSpPr/>
      </xdr:nvSpPr>
      <xdr:spPr>
        <a:xfrm rot="19282602">
          <a:off x="3100826" y="982671"/>
          <a:ext cx="430061" cy="16834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4</xdr:col>
      <xdr:colOff>471488</xdr:colOff>
      <xdr:row>5</xdr:row>
      <xdr:rowOff>14285</xdr:rowOff>
    </xdr:from>
    <xdr:to>
      <xdr:col>4</xdr:col>
      <xdr:colOff>661988</xdr:colOff>
      <xdr:row>6</xdr:row>
      <xdr:rowOff>42860</xdr:rowOff>
    </xdr:to>
    <xdr:sp macro="" textlink="">
      <xdr:nvSpPr>
        <xdr:cNvPr id="4" name="Arrow: Right 3">
          <a:extLst>
            <a:ext uri="{FF2B5EF4-FFF2-40B4-BE49-F238E27FC236}">
              <a16:creationId xmlns:a16="http://schemas.microsoft.com/office/drawing/2014/main" id="{D0977F60-C878-47BA-B4AE-26B3AEBEEC48}"/>
            </a:ext>
          </a:extLst>
        </xdr:cNvPr>
        <xdr:cNvSpPr/>
      </xdr:nvSpPr>
      <xdr:spPr>
        <a:xfrm rot="5400000">
          <a:off x="2505075" y="1009648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7</xdr:col>
      <xdr:colOff>447675</xdr:colOff>
      <xdr:row>5</xdr:row>
      <xdr:rowOff>19050</xdr:rowOff>
    </xdr:from>
    <xdr:to>
      <xdr:col>7</xdr:col>
      <xdr:colOff>638175</xdr:colOff>
      <xdr:row>6</xdr:row>
      <xdr:rowOff>47625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C347A67E-C77C-49B8-AAAA-EA13EA3D0713}"/>
            </a:ext>
          </a:extLst>
        </xdr:cNvPr>
        <xdr:cNvSpPr/>
      </xdr:nvSpPr>
      <xdr:spPr>
        <a:xfrm rot="5400000">
          <a:off x="3967162" y="1014413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10</xdr:col>
      <xdr:colOff>457200</xdr:colOff>
      <xdr:row>5</xdr:row>
      <xdr:rowOff>28575</xdr:rowOff>
    </xdr:from>
    <xdr:to>
      <xdr:col>10</xdr:col>
      <xdr:colOff>647700</xdr:colOff>
      <xdr:row>6</xdr:row>
      <xdr:rowOff>57150</xdr:rowOff>
    </xdr:to>
    <xdr:sp macro="" textlink="">
      <xdr:nvSpPr>
        <xdr:cNvPr id="6" name="Arrow: Right 5">
          <a:extLst>
            <a:ext uri="{FF2B5EF4-FFF2-40B4-BE49-F238E27FC236}">
              <a16:creationId xmlns:a16="http://schemas.microsoft.com/office/drawing/2014/main" id="{09BF8A99-7C1B-40A3-9C75-1BD03D9B7570}"/>
            </a:ext>
          </a:extLst>
        </xdr:cNvPr>
        <xdr:cNvSpPr/>
      </xdr:nvSpPr>
      <xdr:spPr>
        <a:xfrm rot="5400000">
          <a:off x="5462587" y="1023938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19</xdr:col>
      <xdr:colOff>457202</xdr:colOff>
      <xdr:row>4</xdr:row>
      <xdr:rowOff>190499</xdr:rowOff>
    </xdr:from>
    <xdr:to>
      <xdr:col>19</xdr:col>
      <xdr:colOff>647702</xdr:colOff>
      <xdr:row>6</xdr:row>
      <xdr:rowOff>19049</xdr:rowOff>
    </xdr:to>
    <xdr:sp macro="" textlink="">
      <xdr:nvSpPr>
        <xdr:cNvPr id="7" name="Arrow: Right 6">
          <a:extLst>
            <a:ext uri="{FF2B5EF4-FFF2-40B4-BE49-F238E27FC236}">
              <a16:creationId xmlns:a16="http://schemas.microsoft.com/office/drawing/2014/main" id="{9868084E-DB26-4E11-8E63-FE209F880869}"/>
            </a:ext>
          </a:extLst>
        </xdr:cNvPr>
        <xdr:cNvSpPr/>
      </xdr:nvSpPr>
      <xdr:spPr>
        <a:xfrm rot="5400000">
          <a:off x="9920289" y="985837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13</xdr:col>
      <xdr:colOff>466725</xdr:colOff>
      <xdr:row>5</xdr:row>
      <xdr:rowOff>19050</xdr:rowOff>
    </xdr:from>
    <xdr:to>
      <xdr:col>13</xdr:col>
      <xdr:colOff>657225</xdr:colOff>
      <xdr:row>6</xdr:row>
      <xdr:rowOff>47625</xdr:rowOff>
    </xdr:to>
    <xdr:sp macro="" textlink="">
      <xdr:nvSpPr>
        <xdr:cNvPr id="8" name="Arrow: Right 7">
          <a:extLst>
            <a:ext uri="{FF2B5EF4-FFF2-40B4-BE49-F238E27FC236}">
              <a16:creationId xmlns:a16="http://schemas.microsoft.com/office/drawing/2014/main" id="{3D67DC60-A0D5-42EA-97F5-EE64C33DDB08}"/>
            </a:ext>
          </a:extLst>
        </xdr:cNvPr>
        <xdr:cNvSpPr/>
      </xdr:nvSpPr>
      <xdr:spPr>
        <a:xfrm rot="5400000">
          <a:off x="6958012" y="1014413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16</xdr:col>
      <xdr:colOff>457200</xdr:colOff>
      <xdr:row>5</xdr:row>
      <xdr:rowOff>19050</xdr:rowOff>
    </xdr:from>
    <xdr:to>
      <xdr:col>16</xdr:col>
      <xdr:colOff>647700</xdr:colOff>
      <xdr:row>6</xdr:row>
      <xdr:rowOff>47625</xdr:rowOff>
    </xdr:to>
    <xdr:sp macro="" textlink="">
      <xdr:nvSpPr>
        <xdr:cNvPr id="9" name="Arrow: Right 8">
          <a:extLst>
            <a:ext uri="{FF2B5EF4-FFF2-40B4-BE49-F238E27FC236}">
              <a16:creationId xmlns:a16="http://schemas.microsoft.com/office/drawing/2014/main" id="{C862D651-88FE-437D-93CF-01A65AA29BF4}"/>
            </a:ext>
          </a:extLst>
        </xdr:cNvPr>
        <xdr:cNvSpPr/>
      </xdr:nvSpPr>
      <xdr:spPr>
        <a:xfrm rot="5400000">
          <a:off x="8434387" y="1014413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22</xdr:col>
      <xdr:colOff>428627</xdr:colOff>
      <xdr:row>5</xdr:row>
      <xdr:rowOff>19050</xdr:rowOff>
    </xdr:from>
    <xdr:to>
      <xdr:col>22</xdr:col>
      <xdr:colOff>619127</xdr:colOff>
      <xdr:row>6</xdr:row>
      <xdr:rowOff>47625</xdr:rowOff>
    </xdr:to>
    <xdr:sp macro="" textlink="">
      <xdr:nvSpPr>
        <xdr:cNvPr id="10" name="Arrow: Right 9">
          <a:extLst>
            <a:ext uri="{FF2B5EF4-FFF2-40B4-BE49-F238E27FC236}">
              <a16:creationId xmlns:a16="http://schemas.microsoft.com/office/drawing/2014/main" id="{F5F1BB78-9664-4906-ADCF-6EB8B79DD27F}"/>
            </a:ext>
          </a:extLst>
        </xdr:cNvPr>
        <xdr:cNvSpPr/>
      </xdr:nvSpPr>
      <xdr:spPr>
        <a:xfrm rot="5400000">
          <a:off x="11377614" y="1014413"/>
          <a:ext cx="219075" cy="19050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8</xdr:col>
      <xdr:colOff>142876</xdr:colOff>
      <xdr:row>4</xdr:row>
      <xdr:rowOff>190498</xdr:rowOff>
    </xdr:from>
    <xdr:to>
      <xdr:col>10</xdr:col>
      <xdr:colOff>20487</xdr:colOff>
      <xdr:row>5</xdr:row>
      <xdr:rowOff>158817</xdr:rowOff>
    </xdr:to>
    <xdr:sp macro="" textlink="">
      <xdr:nvSpPr>
        <xdr:cNvPr id="11" name="Arrow: Right 10">
          <a:extLst>
            <a:ext uri="{FF2B5EF4-FFF2-40B4-BE49-F238E27FC236}">
              <a16:creationId xmlns:a16="http://schemas.microsoft.com/office/drawing/2014/main" id="{90D0F699-705A-4B7A-A132-6934EBBB0B54}"/>
            </a:ext>
          </a:extLst>
        </xdr:cNvPr>
        <xdr:cNvSpPr/>
      </xdr:nvSpPr>
      <xdr:spPr>
        <a:xfrm rot="19282602">
          <a:off x="4610101" y="971548"/>
          <a:ext cx="430061" cy="16834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11</xdr:col>
      <xdr:colOff>171450</xdr:colOff>
      <xdr:row>5</xdr:row>
      <xdr:rowOff>19049</xdr:rowOff>
    </xdr:from>
    <xdr:to>
      <xdr:col>13</xdr:col>
      <xdr:colOff>49061</xdr:colOff>
      <xdr:row>5</xdr:row>
      <xdr:rowOff>187393</xdr:rowOff>
    </xdr:to>
    <xdr:sp macro="" textlink="">
      <xdr:nvSpPr>
        <xdr:cNvPr id="12" name="Arrow: Right 11">
          <a:extLst>
            <a:ext uri="{FF2B5EF4-FFF2-40B4-BE49-F238E27FC236}">
              <a16:creationId xmlns:a16="http://schemas.microsoft.com/office/drawing/2014/main" id="{1DC62747-140F-4D11-9662-B11B56ACF4FD}"/>
            </a:ext>
          </a:extLst>
        </xdr:cNvPr>
        <xdr:cNvSpPr/>
      </xdr:nvSpPr>
      <xdr:spPr>
        <a:xfrm rot="19282602">
          <a:off x="6124575" y="1000124"/>
          <a:ext cx="430061" cy="16834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14</xdr:col>
      <xdr:colOff>152400</xdr:colOff>
      <xdr:row>4</xdr:row>
      <xdr:rowOff>190499</xdr:rowOff>
    </xdr:from>
    <xdr:to>
      <xdr:col>16</xdr:col>
      <xdr:colOff>30011</xdr:colOff>
      <xdr:row>5</xdr:row>
      <xdr:rowOff>158818</xdr:rowOff>
    </xdr:to>
    <xdr:sp macro="" textlink="">
      <xdr:nvSpPr>
        <xdr:cNvPr id="13" name="Arrow: Right 12">
          <a:extLst>
            <a:ext uri="{FF2B5EF4-FFF2-40B4-BE49-F238E27FC236}">
              <a16:creationId xmlns:a16="http://schemas.microsoft.com/office/drawing/2014/main" id="{CF179C31-93D2-4CFB-815C-FC606A11068B}"/>
            </a:ext>
          </a:extLst>
        </xdr:cNvPr>
        <xdr:cNvSpPr/>
      </xdr:nvSpPr>
      <xdr:spPr>
        <a:xfrm rot="19282602">
          <a:off x="7591425" y="971549"/>
          <a:ext cx="430061" cy="16834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17</xdr:col>
      <xdr:colOff>161925</xdr:colOff>
      <xdr:row>4</xdr:row>
      <xdr:rowOff>190499</xdr:rowOff>
    </xdr:from>
    <xdr:to>
      <xdr:col>19</xdr:col>
      <xdr:colOff>39536</xdr:colOff>
      <xdr:row>5</xdr:row>
      <xdr:rowOff>158818</xdr:rowOff>
    </xdr:to>
    <xdr:sp macro="" textlink="">
      <xdr:nvSpPr>
        <xdr:cNvPr id="14" name="Arrow: Right 13">
          <a:extLst>
            <a:ext uri="{FF2B5EF4-FFF2-40B4-BE49-F238E27FC236}">
              <a16:creationId xmlns:a16="http://schemas.microsoft.com/office/drawing/2014/main" id="{53AA64CB-1626-40E1-9FEE-0EBC8C6691DF}"/>
            </a:ext>
          </a:extLst>
        </xdr:cNvPr>
        <xdr:cNvSpPr/>
      </xdr:nvSpPr>
      <xdr:spPr>
        <a:xfrm rot="19282602">
          <a:off x="9086850" y="971549"/>
          <a:ext cx="430061" cy="16834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20</xdr:col>
      <xdr:colOff>209550</xdr:colOff>
      <xdr:row>5</xdr:row>
      <xdr:rowOff>38100</xdr:rowOff>
    </xdr:from>
    <xdr:to>
      <xdr:col>22</xdr:col>
      <xdr:colOff>87161</xdr:colOff>
      <xdr:row>6</xdr:row>
      <xdr:rowOff>15944</xdr:rowOff>
    </xdr:to>
    <xdr:sp macro="" textlink="">
      <xdr:nvSpPr>
        <xdr:cNvPr id="15" name="Arrow: Right 14">
          <a:extLst>
            <a:ext uri="{FF2B5EF4-FFF2-40B4-BE49-F238E27FC236}">
              <a16:creationId xmlns:a16="http://schemas.microsoft.com/office/drawing/2014/main" id="{4F4B8253-F572-4D95-AE92-26034F2E6C6E}"/>
            </a:ext>
          </a:extLst>
        </xdr:cNvPr>
        <xdr:cNvSpPr/>
      </xdr:nvSpPr>
      <xdr:spPr>
        <a:xfrm rot="19282602">
          <a:off x="10620375" y="1019175"/>
          <a:ext cx="430061" cy="16834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65A4E-2861-403B-A5A8-C66EF53FF5CA}">
  <dimension ref="A1:I35"/>
  <sheetViews>
    <sheetView tabSelected="1" topLeftCell="A4" zoomScaleNormal="100" workbookViewId="0">
      <selection activeCell="C4" sqref="C4"/>
    </sheetView>
  </sheetViews>
  <sheetFormatPr defaultColWidth="9.140625" defaultRowHeight="15" x14ac:dyDescent="0.25"/>
  <cols>
    <col min="1" max="1" width="68.140625" customWidth="1"/>
    <col min="2" max="2" width="5.85546875" style="74" customWidth="1"/>
    <col min="3" max="3" width="13.5703125" style="74" customWidth="1"/>
    <col min="6" max="6" width="11.28515625" bestFit="1" customWidth="1"/>
    <col min="8" max="8" width="11.28515625" bestFit="1" customWidth="1"/>
  </cols>
  <sheetData>
    <row r="1" spans="1:9" ht="30" customHeight="1" x14ac:dyDescent="0.25">
      <c r="A1" s="88" t="s">
        <v>59</v>
      </c>
      <c r="B1" s="89"/>
      <c r="C1" s="90"/>
    </row>
    <row r="2" spans="1:9" ht="30" customHeight="1" thickBot="1" x14ac:dyDescent="0.3">
      <c r="A2" s="91" t="s">
        <v>60</v>
      </c>
      <c r="B2" s="92"/>
      <c r="C2" s="93"/>
    </row>
    <row r="3" spans="1:9" ht="6.95" customHeight="1" thickBot="1" x14ac:dyDescent="0.3">
      <c r="A3" s="94"/>
      <c r="B3" s="94"/>
      <c r="C3" s="94"/>
    </row>
    <row r="4" spans="1:9" ht="16.5" thickBot="1" x14ac:dyDescent="0.3">
      <c r="A4" s="35" t="s">
        <v>61</v>
      </c>
      <c r="B4" s="36" t="s">
        <v>62</v>
      </c>
      <c r="C4" s="37">
        <v>525000</v>
      </c>
    </row>
    <row r="5" spans="1:9" ht="6.95" customHeight="1" thickBot="1" x14ac:dyDescent="0.3">
      <c r="A5" s="38"/>
      <c r="B5" s="39"/>
      <c r="C5" s="40"/>
      <c r="F5" s="41"/>
    </row>
    <row r="6" spans="1:9" ht="15.75" thickBot="1" x14ac:dyDescent="0.3">
      <c r="A6" s="42" t="s">
        <v>63</v>
      </c>
      <c r="B6" s="43" t="s">
        <v>64</v>
      </c>
      <c r="C6" s="44">
        <f>C4*C7</f>
        <v>0</v>
      </c>
    </row>
    <row r="7" spans="1:9" ht="16.5" thickBot="1" x14ac:dyDescent="0.3">
      <c r="A7" s="45" t="s">
        <v>65</v>
      </c>
      <c r="B7" s="46" t="s">
        <v>66</v>
      </c>
      <c r="C7" s="47">
        <v>0</v>
      </c>
    </row>
    <row r="8" spans="1:9" ht="16.5" thickBot="1" x14ac:dyDescent="0.3">
      <c r="A8" s="35" t="s">
        <v>67</v>
      </c>
      <c r="B8" s="36" t="s">
        <v>68</v>
      </c>
      <c r="C8" s="48">
        <v>3.5000000000000003E-2</v>
      </c>
      <c r="D8" s="49"/>
      <c r="E8" s="49"/>
      <c r="F8" s="49"/>
      <c r="G8" s="49"/>
      <c r="H8" s="49" t="s">
        <v>25</v>
      </c>
      <c r="I8" s="49"/>
    </row>
    <row r="9" spans="1:9" ht="16.5" thickBot="1" x14ac:dyDescent="0.3">
      <c r="A9" s="50" t="s">
        <v>69</v>
      </c>
      <c r="B9" s="51" t="s">
        <v>70</v>
      </c>
      <c r="C9" s="44">
        <f>C6*C8</f>
        <v>0</v>
      </c>
      <c r="D9" s="49"/>
      <c r="E9" s="49"/>
      <c r="F9" s="49"/>
      <c r="G9" s="49"/>
      <c r="H9" s="49"/>
      <c r="I9" s="49"/>
    </row>
    <row r="10" spans="1:9" ht="6.95" customHeight="1" thickBot="1" x14ac:dyDescent="0.3">
      <c r="A10" s="52" t="s">
        <v>25</v>
      </c>
      <c r="B10" s="53"/>
      <c r="C10" s="54" t="s">
        <v>25</v>
      </c>
      <c r="D10" s="49"/>
      <c r="E10" s="49"/>
      <c r="F10" s="55"/>
      <c r="G10" s="49"/>
      <c r="H10" s="49"/>
      <c r="I10" s="49"/>
    </row>
    <row r="11" spans="1:9" ht="16.5" thickBot="1" x14ac:dyDescent="0.3">
      <c r="A11" s="45" t="s">
        <v>71</v>
      </c>
      <c r="B11" s="46" t="s">
        <v>72</v>
      </c>
      <c r="C11" s="37">
        <v>0</v>
      </c>
      <c r="D11" s="49"/>
      <c r="E11" s="49"/>
      <c r="F11" s="49"/>
      <c r="G11" s="49"/>
      <c r="H11" s="49" t="s">
        <v>25</v>
      </c>
      <c r="I11" s="49"/>
    </row>
    <row r="12" spans="1:9" ht="16.5" thickBot="1" x14ac:dyDescent="0.3">
      <c r="A12" s="35" t="s">
        <v>73</v>
      </c>
      <c r="B12" s="36" t="s">
        <v>74</v>
      </c>
      <c r="C12" s="48">
        <v>5.1999999999999998E-2</v>
      </c>
      <c r="D12" s="49"/>
      <c r="E12" s="49"/>
      <c r="F12" s="49"/>
      <c r="G12" s="49"/>
      <c r="H12" s="49"/>
      <c r="I12" s="49"/>
    </row>
    <row r="13" spans="1:9" ht="16.5" thickBot="1" x14ac:dyDescent="0.3">
      <c r="A13" s="50" t="s">
        <v>75</v>
      </c>
      <c r="B13" s="51" t="s">
        <v>76</v>
      </c>
      <c r="C13" s="44">
        <f>C11*C12</f>
        <v>0</v>
      </c>
      <c r="D13" s="49"/>
      <c r="E13" s="49"/>
      <c r="F13" s="49"/>
      <c r="G13" s="49"/>
      <c r="H13" s="49"/>
      <c r="I13" s="49"/>
    </row>
    <row r="14" spans="1:9" ht="6.95" customHeight="1" thickBot="1" x14ac:dyDescent="0.3">
      <c r="A14" s="56"/>
      <c r="B14" s="57"/>
      <c r="C14" s="58"/>
      <c r="D14" s="49"/>
      <c r="E14" s="49"/>
      <c r="F14" s="49"/>
      <c r="G14" s="49"/>
      <c r="H14" s="49"/>
      <c r="I14" s="49"/>
    </row>
    <row r="15" spans="1:9" ht="30.95" customHeight="1" thickBot="1" x14ac:dyDescent="0.3">
      <c r="A15" s="59" t="s">
        <v>77</v>
      </c>
      <c r="B15" s="60" t="s">
        <v>78</v>
      </c>
      <c r="C15" s="37">
        <v>0</v>
      </c>
      <c r="D15" s="49"/>
      <c r="E15" s="49"/>
      <c r="F15" s="61" t="s">
        <v>25</v>
      </c>
      <c r="G15" s="49"/>
      <c r="H15" s="49"/>
      <c r="I15" s="49"/>
    </row>
    <row r="16" spans="1:9" ht="16.5" thickBot="1" x14ac:dyDescent="0.3">
      <c r="A16" s="62" t="s">
        <v>73</v>
      </c>
      <c r="B16" s="36" t="s">
        <v>79</v>
      </c>
      <c r="C16" s="48">
        <v>5.1999999999999998E-2</v>
      </c>
      <c r="D16" s="49"/>
      <c r="E16" s="49"/>
      <c r="F16" s="49"/>
      <c r="G16" s="49"/>
      <c r="H16" s="49"/>
      <c r="I16" s="49"/>
    </row>
    <row r="17" spans="1:9" ht="16.5" thickBot="1" x14ac:dyDescent="0.3">
      <c r="A17" s="50" t="s">
        <v>80</v>
      </c>
      <c r="B17" s="51" t="s">
        <v>81</v>
      </c>
      <c r="C17" s="44">
        <f>C15*C16</f>
        <v>0</v>
      </c>
      <c r="D17" s="49"/>
      <c r="E17" s="49"/>
      <c r="F17" s="49"/>
      <c r="G17" s="49"/>
      <c r="H17" s="49"/>
      <c r="I17" s="49"/>
    </row>
    <row r="18" spans="1:9" ht="6.95" customHeight="1" thickBot="1" x14ac:dyDescent="0.3">
      <c r="A18" s="56"/>
      <c r="B18" s="57"/>
      <c r="C18" s="63"/>
      <c r="D18" s="49"/>
      <c r="E18" s="49"/>
      <c r="F18" s="49"/>
      <c r="G18" s="49"/>
      <c r="H18" s="49"/>
      <c r="I18" s="49"/>
    </row>
    <row r="19" spans="1:9" ht="16.5" thickBot="1" x14ac:dyDescent="0.3">
      <c r="A19" s="50" t="s">
        <v>82</v>
      </c>
      <c r="B19" s="51" t="s">
        <v>83</v>
      </c>
      <c r="C19" s="44">
        <f>C9+C13+C17</f>
        <v>0</v>
      </c>
      <c r="D19" s="49"/>
      <c r="E19" s="49"/>
      <c r="F19" s="49"/>
      <c r="G19" s="49"/>
      <c r="H19" s="49"/>
      <c r="I19" s="49"/>
    </row>
    <row r="20" spans="1:9" ht="6.95" customHeight="1" thickBot="1" x14ac:dyDescent="0.3">
      <c r="A20" s="38"/>
      <c r="B20" s="39"/>
      <c r="C20" s="64"/>
      <c r="D20" s="49"/>
      <c r="E20" s="49"/>
      <c r="F20" s="49"/>
      <c r="G20" s="49"/>
      <c r="H20" s="49"/>
      <c r="I20" s="49"/>
    </row>
    <row r="21" spans="1:9" ht="33" customHeight="1" thickBot="1" x14ac:dyDescent="0.3">
      <c r="A21" s="65" t="s">
        <v>84</v>
      </c>
      <c r="B21" s="66" t="s">
        <v>85</v>
      </c>
      <c r="C21" s="67">
        <f>(C6+C11+C15)/C4</f>
        <v>0</v>
      </c>
      <c r="D21" s="49"/>
      <c r="E21" s="49"/>
      <c r="F21" s="49"/>
      <c r="G21" s="49"/>
      <c r="H21" s="61" t="s">
        <v>25</v>
      </c>
      <c r="I21" s="49"/>
    </row>
    <row r="22" spans="1:9" ht="6.95" customHeight="1" thickBot="1" x14ac:dyDescent="0.3">
      <c r="A22" s="52"/>
      <c r="B22" s="53"/>
      <c r="C22" s="54"/>
      <c r="D22" s="49"/>
      <c r="E22" s="49"/>
      <c r="F22" s="49"/>
      <c r="G22" s="49"/>
      <c r="H22" s="49"/>
      <c r="I22" s="49"/>
    </row>
    <row r="23" spans="1:9" ht="16.5" thickBot="1" x14ac:dyDescent="0.3">
      <c r="A23" s="35" t="s">
        <v>86</v>
      </c>
      <c r="B23" s="36" t="s">
        <v>87</v>
      </c>
      <c r="C23" s="68">
        <v>52</v>
      </c>
      <c r="D23" s="49"/>
      <c r="E23" s="49"/>
      <c r="F23" s="49" t="s">
        <v>25</v>
      </c>
      <c r="G23" s="49"/>
      <c r="H23" s="61" t="s">
        <v>25</v>
      </c>
      <c r="I23" s="49"/>
    </row>
    <row r="24" spans="1:9" ht="16.5" thickBot="1" x14ac:dyDescent="0.3">
      <c r="A24" s="35" t="s">
        <v>88</v>
      </c>
      <c r="B24" s="36" t="s">
        <v>89</v>
      </c>
      <c r="C24" s="47">
        <v>0.4</v>
      </c>
      <c r="D24" s="49"/>
      <c r="E24" s="49"/>
      <c r="F24" s="49"/>
      <c r="G24" s="49"/>
      <c r="H24" s="49"/>
      <c r="I24" s="49"/>
    </row>
    <row r="25" spans="1:9" ht="16.5" thickBot="1" x14ac:dyDescent="0.3">
      <c r="A25" s="35" t="s">
        <v>90</v>
      </c>
      <c r="B25" s="36" t="s">
        <v>91</v>
      </c>
      <c r="C25" s="37">
        <f>C29*C24</f>
        <v>14560</v>
      </c>
      <c r="D25" s="49"/>
      <c r="E25" s="49"/>
      <c r="F25" s="49"/>
      <c r="G25" s="49"/>
      <c r="H25" s="49"/>
      <c r="I25" s="49"/>
    </row>
    <row r="26" spans="1:9" ht="6.95" customHeight="1" thickBot="1" x14ac:dyDescent="0.3">
      <c r="A26" s="69"/>
      <c r="B26" s="70"/>
      <c r="C26" s="70"/>
      <c r="D26" s="49"/>
      <c r="E26" s="49"/>
      <c r="F26" s="49"/>
      <c r="G26" s="49"/>
      <c r="H26" s="61" t="s">
        <v>25</v>
      </c>
      <c r="I26" s="49"/>
    </row>
    <row r="27" spans="1:9" ht="15.95" customHeight="1" x14ac:dyDescent="0.25">
      <c r="A27" s="71" t="s">
        <v>92</v>
      </c>
      <c r="B27" s="72" t="s">
        <v>93</v>
      </c>
      <c r="C27" s="73">
        <v>700</v>
      </c>
      <c r="D27" s="49"/>
      <c r="E27" s="49"/>
      <c r="F27" s="49"/>
      <c r="G27" s="49"/>
      <c r="H27" s="61"/>
      <c r="I27" s="49"/>
    </row>
    <row r="28" spans="1:9" ht="6.95" customHeight="1" thickBot="1" x14ac:dyDescent="0.3">
      <c r="B28" s="1"/>
    </row>
    <row r="29" spans="1:9" ht="16.5" thickBot="1" x14ac:dyDescent="0.3">
      <c r="A29" s="75" t="s">
        <v>94</v>
      </c>
      <c r="B29" s="43" t="s">
        <v>95</v>
      </c>
      <c r="C29" s="76">
        <f>C27*C23</f>
        <v>36400</v>
      </c>
    </row>
    <row r="30" spans="1:9" ht="6.95" customHeight="1" thickBot="1" x14ac:dyDescent="0.3">
      <c r="A30" s="95"/>
      <c r="B30" s="95"/>
      <c r="C30" s="96"/>
    </row>
    <row r="31" spans="1:9" ht="16.5" thickBot="1" x14ac:dyDescent="0.3">
      <c r="A31" s="75" t="s">
        <v>96</v>
      </c>
      <c r="B31" s="43" t="s">
        <v>97</v>
      </c>
      <c r="C31" s="76">
        <f>C29-C25</f>
        <v>21840</v>
      </c>
    </row>
    <row r="32" spans="1:9" ht="6.95" customHeight="1" thickBot="1" x14ac:dyDescent="0.3"/>
    <row r="33" spans="1:6" ht="16.5" thickBot="1" x14ac:dyDescent="0.3">
      <c r="A33" s="75" t="s">
        <v>98</v>
      </c>
      <c r="B33" s="43" t="s">
        <v>99</v>
      </c>
      <c r="C33" s="77">
        <f>C29/C4</f>
        <v>6.933333333333333E-2</v>
      </c>
      <c r="F33" t="s">
        <v>25</v>
      </c>
    </row>
    <row r="34" spans="1:6" ht="15.75" thickBot="1" x14ac:dyDescent="0.3"/>
    <row r="35" spans="1:6" ht="24.95" customHeight="1" thickBot="1" x14ac:dyDescent="0.45">
      <c r="A35" s="78" t="s">
        <v>100</v>
      </c>
      <c r="B35" s="79" t="s">
        <v>101</v>
      </c>
      <c r="C35" s="80">
        <f>C31-C19</f>
        <v>21840</v>
      </c>
    </row>
  </sheetData>
  <sheetProtection algorithmName="SHA-512" hashValue="ai6wDQFCwgTsOL5S4Z62EdEowkKZ6LAVf4ks5H4DgnAnRmZA38AesjaHpyRbjdsa4/c7GW+M8XZzbqqP3BwhXA==" saltValue="8HAISOsdj0TJgatRORQnlg==" spinCount="100000" sheet="1" formatColumns="0" selectLockedCells="1"/>
  <mergeCells count="4">
    <mergeCell ref="A1:C1"/>
    <mergeCell ref="A2:C2"/>
    <mergeCell ref="A3:C3"/>
    <mergeCell ref="A30:C30"/>
  </mergeCells>
  <conditionalFormatting sqref="C35">
    <cfRule type="cellIs" dxfId="2" priority="1" operator="equal">
      <formula>0</formula>
    </cfRule>
    <cfRule type="cellIs" dxfId="1" priority="2" operator="lessThan">
      <formula>0</formula>
    </cfRule>
    <cfRule type="cellIs" dxfId="0" priority="3" operator="greaterThan">
      <formula>0</formula>
    </cfRule>
  </conditionalFormatting>
  <pageMargins left="0.7" right="0.7" top="0.75" bottom="0.75" header="0.3" footer="0.3"/>
  <pageSetup paperSize="9" scale="99" orientation="portrait" r:id="rId1"/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01C67-0BD5-4DBE-8C09-CB49A20583A4}">
  <dimension ref="A1:M24"/>
  <sheetViews>
    <sheetView zoomScale="115" zoomScaleNormal="115" workbookViewId="0">
      <selection activeCell="G26" sqref="G26"/>
    </sheetView>
  </sheetViews>
  <sheetFormatPr defaultRowHeight="15" x14ac:dyDescent="0.25"/>
  <cols>
    <col min="1" max="1" width="26.5703125" bestFit="1" customWidth="1"/>
    <col min="2" max="7" width="9.42578125" style="3" bestFit="1" customWidth="1"/>
    <col min="8" max="8" width="9.42578125" style="1" bestFit="1" customWidth="1"/>
    <col min="9" max="11" width="8.7109375" style="1"/>
  </cols>
  <sheetData>
    <row r="1" spans="1:10" ht="41.45" customHeight="1" x14ac:dyDescent="0.25">
      <c r="A1" s="97" t="s">
        <v>21</v>
      </c>
      <c r="B1" s="97"/>
      <c r="C1" s="97"/>
      <c r="D1" s="97"/>
      <c r="E1" s="97"/>
      <c r="F1" s="97"/>
      <c r="G1" s="97"/>
    </row>
    <row r="2" spans="1:10" x14ac:dyDescent="0.25">
      <c r="A2" s="2"/>
      <c r="B2" s="3" t="s">
        <v>15</v>
      </c>
      <c r="C2" s="3" t="s">
        <v>17</v>
      </c>
      <c r="D2" s="3" t="s">
        <v>16</v>
      </c>
      <c r="E2" s="3" t="s">
        <v>18</v>
      </c>
      <c r="F2" s="3" t="s">
        <v>19</v>
      </c>
      <c r="G2" s="3" t="s">
        <v>20</v>
      </c>
      <c r="H2" s="1" t="s">
        <v>25</v>
      </c>
    </row>
    <row r="3" spans="1:10" x14ac:dyDescent="0.25">
      <c r="A3" t="s">
        <v>0</v>
      </c>
      <c r="B3" s="3">
        <v>500000</v>
      </c>
      <c r="C3" s="3">
        <f>B3*(1+C15)+B18</f>
        <v>530000</v>
      </c>
      <c r="D3" s="3">
        <f>C3*(1+D15)</f>
        <v>561800</v>
      </c>
      <c r="E3" s="3">
        <f>D3*(1+E15)</f>
        <v>595508</v>
      </c>
      <c r="F3" s="3">
        <f>E3*(1+F15)</f>
        <v>631238.48</v>
      </c>
      <c r="G3" s="3">
        <f>F3*(1+G15)</f>
        <v>669112.78879999998</v>
      </c>
    </row>
    <row r="4" spans="1:10" x14ac:dyDescent="0.25">
      <c r="A4" t="s">
        <v>1</v>
      </c>
      <c r="B4" s="3">
        <v>400000</v>
      </c>
      <c r="C4" s="3">
        <v>400000</v>
      </c>
      <c r="D4" s="3">
        <v>400000</v>
      </c>
      <c r="E4" s="3">
        <v>400000</v>
      </c>
      <c r="F4" s="3">
        <v>400000</v>
      </c>
      <c r="G4" s="3">
        <v>400000</v>
      </c>
    </row>
    <row r="5" spans="1:10" x14ac:dyDescent="0.25">
      <c r="A5" t="s">
        <v>2</v>
      </c>
      <c r="B5" s="3">
        <v>100000</v>
      </c>
      <c r="C5" s="3">
        <v>100000</v>
      </c>
      <c r="D5" s="3">
        <v>100000</v>
      </c>
      <c r="E5" s="3">
        <v>100000</v>
      </c>
      <c r="F5" s="3">
        <v>100000</v>
      </c>
      <c r="G5" s="3">
        <v>100000</v>
      </c>
    </row>
    <row r="6" spans="1:10" x14ac:dyDescent="0.25">
      <c r="A6" t="s">
        <v>3</v>
      </c>
      <c r="B6" s="3">
        <v>30000</v>
      </c>
      <c r="C6" s="3">
        <v>30000</v>
      </c>
      <c r="D6" s="3">
        <v>30000</v>
      </c>
      <c r="E6" s="3">
        <v>30000</v>
      </c>
      <c r="F6" s="3">
        <v>30000</v>
      </c>
      <c r="G6" s="3">
        <v>30000</v>
      </c>
    </row>
    <row r="7" spans="1:10" x14ac:dyDescent="0.25">
      <c r="A7" t="s">
        <v>4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 spans="1:10" x14ac:dyDescent="0.25">
      <c r="A8" t="s">
        <v>5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</row>
    <row r="9" spans="1:10" x14ac:dyDescent="0.25">
      <c r="A9" t="s">
        <v>6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 spans="1:10" x14ac:dyDescent="0.25">
      <c r="A10" t="s">
        <v>7</v>
      </c>
      <c r="B10" s="3">
        <v>0</v>
      </c>
      <c r="C10" s="3">
        <f>B17</f>
        <v>30000</v>
      </c>
      <c r="D10" s="3">
        <v>34200</v>
      </c>
      <c r="E10" s="3">
        <v>36252</v>
      </c>
      <c r="F10" s="3">
        <v>38427.119999999995</v>
      </c>
      <c r="G10" s="3">
        <v>40732.747199999998</v>
      </c>
    </row>
    <row r="11" spans="1:10" x14ac:dyDescent="0.25">
      <c r="A11" t="s">
        <v>8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 spans="1:10" x14ac:dyDescent="0.25">
      <c r="A12" t="s">
        <v>26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</row>
    <row r="13" spans="1:10" x14ac:dyDescent="0.25">
      <c r="A13" s="2" t="s">
        <v>23</v>
      </c>
      <c r="B13" s="4">
        <f>(B3-B4)+B6+B7+B8</f>
        <v>130000</v>
      </c>
      <c r="C13" s="4">
        <f>((C3-C4)+C6+C7)-C11</f>
        <v>160000</v>
      </c>
      <c r="D13" s="4">
        <f t="shared" ref="D13:G13" si="0">((D3-D4)+D6+D7)-D11</f>
        <v>191800</v>
      </c>
      <c r="E13" s="4">
        <f t="shared" si="0"/>
        <v>225508</v>
      </c>
      <c r="F13" s="4">
        <f t="shared" si="0"/>
        <v>261238.47999999998</v>
      </c>
      <c r="G13" s="4">
        <f t="shared" si="0"/>
        <v>299112.78879999998</v>
      </c>
      <c r="J13" s="1" t="s">
        <v>25</v>
      </c>
    </row>
    <row r="14" spans="1:10" x14ac:dyDescent="0.25">
      <c r="A14" s="6"/>
      <c r="B14" s="7"/>
      <c r="C14" s="7"/>
      <c r="D14" s="7"/>
      <c r="E14" s="7"/>
      <c r="F14" s="7"/>
      <c r="G14" s="7"/>
      <c r="H14" s="28" t="s">
        <v>48</v>
      </c>
    </row>
    <row r="15" spans="1:10" x14ac:dyDescent="0.25">
      <c r="A15" t="s">
        <v>22</v>
      </c>
      <c r="B15" s="5">
        <v>0.06</v>
      </c>
      <c r="C15" s="5">
        <v>0.06</v>
      </c>
      <c r="D15" s="5">
        <v>0.06</v>
      </c>
      <c r="E15" s="5">
        <v>0.06</v>
      </c>
      <c r="F15" s="5">
        <v>0.06</v>
      </c>
      <c r="G15" s="5">
        <v>0.06</v>
      </c>
    </row>
    <row r="16" spans="1:10" x14ac:dyDescent="0.25">
      <c r="A16" t="s">
        <v>9</v>
      </c>
      <c r="B16" s="3">
        <v>5000</v>
      </c>
      <c r="C16" s="3">
        <v>5200</v>
      </c>
      <c r="D16" s="3">
        <v>5400</v>
      </c>
      <c r="E16" s="3">
        <v>5600</v>
      </c>
      <c r="F16" s="3">
        <v>5800</v>
      </c>
      <c r="G16" s="3">
        <v>6000</v>
      </c>
    </row>
    <row r="17" spans="1:13" x14ac:dyDescent="0.25">
      <c r="A17" t="s">
        <v>10</v>
      </c>
      <c r="B17" s="3">
        <f t="shared" ref="B17:G17" si="1">B3*B15</f>
        <v>30000</v>
      </c>
      <c r="C17" s="3">
        <f t="shared" si="1"/>
        <v>31800</v>
      </c>
      <c r="D17" s="3">
        <f t="shared" si="1"/>
        <v>33708</v>
      </c>
      <c r="E17" s="3">
        <f t="shared" si="1"/>
        <v>35730.479999999996</v>
      </c>
      <c r="F17" s="3">
        <f t="shared" si="1"/>
        <v>37874.308799999999</v>
      </c>
      <c r="G17" s="3">
        <f t="shared" si="1"/>
        <v>40146.767327999994</v>
      </c>
      <c r="M17" s="27"/>
    </row>
    <row r="18" spans="1:13" x14ac:dyDescent="0.25">
      <c r="A18" t="s">
        <v>8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I18" s="3"/>
    </row>
    <row r="19" spans="1:13" x14ac:dyDescent="0.25">
      <c r="A19" s="2" t="s">
        <v>11</v>
      </c>
      <c r="B19" s="4">
        <f>SUM(B16:B18)</f>
        <v>35000</v>
      </c>
      <c r="C19" s="4">
        <f t="shared" ref="C19:G19" si="2">SUM(C16:C18)</f>
        <v>37000</v>
      </c>
      <c r="D19" s="4">
        <f t="shared" si="2"/>
        <v>39108</v>
      </c>
      <c r="E19" s="4">
        <f t="shared" si="2"/>
        <v>41330.479999999996</v>
      </c>
      <c r="F19" s="4">
        <f t="shared" si="2"/>
        <v>43674.308799999999</v>
      </c>
      <c r="G19" s="4">
        <f t="shared" si="2"/>
        <v>46146.767327999994</v>
      </c>
      <c r="H19" s="81">
        <f>SUM(B19:G19)</f>
        <v>242259.55612799997</v>
      </c>
      <c r="I19" s="3"/>
    </row>
    <row r="21" spans="1:13" x14ac:dyDescent="0.25">
      <c r="A21" t="s">
        <v>12</v>
      </c>
      <c r="B21" s="5">
        <f t="shared" ref="B21:G21" si="3">B19/B13</f>
        <v>0.26923076923076922</v>
      </c>
      <c r="C21" s="5">
        <f t="shared" si="3"/>
        <v>0.23125000000000001</v>
      </c>
      <c r="D21" s="5">
        <f t="shared" si="3"/>
        <v>0.20389989572471323</v>
      </c>
      <c r="E21" s="5">
        <f t="shared" si="3"/>
        <v>0.18327722298100288</v>
      </c>
      <c r="F21" s="5">
        <f t="shared" si="3"/>
        <v>0.16718175974687957</v>
      </c>
      <c r="G21" s="5">
        <f t="shared" si="3"/>
        <v>0.15427881740909366</v>
      </c>
    </row>
    <row r="22" spans="1:13" x14ac:dyDescent="0.25">
      <c r="A22" s="2" t="s">
        <v>13</v>
      </c>
      <c r="B22" s="82">
        <f>SUM(B19:G19)</f>
        <v>242259.55612799997</v>
      </c>
      <c r="C22" s="4"/>
      <c r="D22" s="4"/>
      <c r="E22" s="4"/>
      <c r="F22" s="4"/>
      <c r="G22" s="4"/>
    </row>
    <row r="23" spans="1:13" x14ac:dyDescent="0.25">
      <c r="A23" t="s">
        <v>14</v>
      </c>
      <c r="B23" s="3">
        <f>B22/5</f>
        <v>48451.911225599993</v>
      </c>
    </row>
    <row r="24" spans="1:13" x14ac:dyDescent="0.25">
      <c r="B24" s="5"/>
    </row>
  </sheetData>
  <sheetProtection algorithmName="SHA-512" hashValue="6Ix5a2BLlDWDIg87aaLGV2OU1W+vhMRHEsKVAQCn6rFzCDeIb/kRjAZZov65tmcykt89tvn6j5l958HHsBc1qQ==" saltValue="Jc8E7EyxUpLnWAQM5GUgOQ==" spinCount="100000" sheet="1" formatColumns="0" selectLockedCells="1"/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57A6F-BDCE-47AA-BC03-83338BDEB22F}">
  <dimension ref="A1:K24"/>
  <sheetViews>
    <sheetView zoomScale="115" zoomScaleNormal="115" workbookViewId="0">
      <selection activeCell="K9" sqref="K9"/>
    </sheetView>
  </sheetViews>
  <sheetFormatPr defaultRowHeight="15" x14ac:dyDescent="0.25"/>
  <cols>
    <col min="1" max="1" width="26.5703125" bestFit="1" customWidth="1"/>
    <col min="2" max="2" width="11.85546875" style="3" bestFit="1" customWidth="1"/>
    <col min="3" max="7" width="9.42578125" style="3" bestFit="1" customWidth="1"/>
    <col min="8" max="8" width="9.42578125" style="1" bestFit="1" customWidth="1"/>
    <col min="9" max="11" width="8.7109375" style="1"/>
  </cols>
  <sheetData>
    <row r="1" spans="1:8" ht="41.45" customHeight="1" x14ac:dyDescent="0.25">
      <c r="A1" s="98" t="s">
        <v>27</v>
      </c>
      <c r="B1" s="98"/>
      <c r="C1" s="98"/>
      <c r="D1" s="98"/>
      <c r="E1" s="98"/>
      <c r="F1" s="98"/>
      <c r="G1" s="98"/>
    </row>
    <row r="2" spans="1:8" x14ac:dyDescent="0.25">
      <c r="A2" s="2"/>
      <c r="B2" s="3" t="s">
        <v>15</v>
      </c>
      <c r="C2" s="3" t="s">
        <v>17</v>
      </c>
      <c r="D2" s="3" t="s">
        <v>16</v>
      </c>
      <c r="E2" s="3" t="s">
        <v>18</v>
      </c>
      <c r="F2" s="3" t="s">
        <v>19</v>
      </c>
      <c r="G2" s="3" t="s">
        <v>20</v>
      </c>
      <c r="H2" s="1" t="s">
        <v>24</v>
      </c>
    </row>
    <row r="3" spans="1:8" x14ac:dyDescent="0.25">
      <c r="A3" t="s">
        <v>0</v>
      </c>
      <c r="B3" s="3">
        <v>500000</v>
      </c>
      <c r="C3" s="3">
        <f>B3*(1+C15)+B18</f>
        <v>620000</v>
      </c>
      <c r="D3" s="3">
        <f>C3*(1+D15)</f>
        <v>657200</v>
      </c>
      <c r="E3" s="3">
        <f>D3*(1+E15)</f>
        <v>696632</v>
      </c>
      <c r="F3" s="3">
        <f>E3*(1+F15)</f>
        <v>738429.92</v>
      </c>
      <c r="G3" s="3">
        <f>F3*(1+G15)</f>
        <v>782735.71520000009</v>
      </c>
    </row>
    <row r="4" spans="1:8" x14ac:dyDescent="0.25">
      <c r="A4" t="s">
        <v>1</v>
      </c>
      <c r="B4" s="3">
        <v>400000</v>
      </c>
      <c r="C4" s="3">
        <v>400000</v>
      </c>
      <c r="D4" s="3">
        <v>400000</v>
      </c>
      <c r="E4" s="3">
        <v>400000</v>
      </c>
      <c r="F4" s="3">
        <v>400000</v>
      </c>
      <c r="G4" s="3">
        <v>400000</v>
      </c>
    </row>
    <row r="5" spans="1:8" x14ac:dyDescent="0.25">
      <c r="A5" t="s">
        <v>2</v>
      </c>
      <c r="B5" s="3">
        <v>100000</v>
      </c>
      <c r="C5" s="3">
        <v>100000</v>
      </c>
      <c r="D5" s="3">
        <v>100000</v>
      </c>
      <c r="E5" s="3">
        <v>100000</v>
      </c>
      <c r="F5" s="3">
        <v>100000</v>
      </c>
      <c r="G5" s="3">
        <v>100000</v>
      </c>
    </row>
    <row r="6" spans="1:8" x14ac:dyDescent="0.25">
      <c r="A6" t="s">
        <v>3</v>
      </c>
      <c r="B6" s="3">
        <v>30000</v>
      </c>
      <c r="C6" s="3">
        <v>30000</v>
      </c>
      <c r="D6" s="3">
        <v>30000</v>
      </c>
      <c r="E6" s="3">
        <v>30000</v>
      </c>
      <c r="F6" s="3">
        <v>30000</v>
      </c>
      <c r="G6" s="3">
        <v>30000</v>
      </c>
    </row>
    <row r="7" spans="1:8" x14ac:dyDescent="0.25">
      <c r="A7" t="s">
        <v>4</v>
      </c>
      <c r="B7" s="3">
        <v>50000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 spans="1:8" x14ac:dyDescent="0.25">
      <c r="A8" t="s">
        <v>5</v>
      </c>
      <c r="B8" s="3">
        <v>10000</v>
      </c>
      <c r="C8" s="3">
        <v>0</v>
      </c>
      <c r="D8" s="3">
        <v>0</v>
      </c>
      <c r="E8" s="3">
        <v>0</v>
      </c>
      <c r="F8" s="3">
        <v>0</v>
      </c>
      <c r="G8" s="3">
        <v>0</v>
      </c>
    </row>
    <row r="9" spans="1:8" x14ac:dyDescent="0.25">
      <c r="A9" t="s">
        <v>6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 spans="1:8" x14ac:dyDescent="0.25">
      <c r="A10" t="s">
        <v>7</v>
      </c>
      <c r="B10" s="3">
        <v>0</v>
      </c>
      <c r="C10" s="3">
        <f>B17</f>
        <v>30000</v>
      </c>
      <c r="D10" s="3">
        <f>C17</f>
        <v>37200</v>
      </c>
      <c r="E10" s="3">
        <f>D17</f>
        <v>39432</v>
      </c>
      <c r="F10" s="3">
        <f>E17</f>
        <v>41797.919999999998</v>
      </c>
      <c r="G10" s="3">
        <f>F17</f>
        <v>44305.7952</v>
      </c>
    </row>
    <row r="11" spans="1:8" x14ac:dyDescent="0.25">
      <c r="A11" t="s">
        <v>8</v>
      </c>
      <c r="B11" s="3">
        <v>0</v>
      </c>
      <c r="C11" s="3">
        <v>90000</v>
      </c>
      <c r="D11" s="3">
        <v>0</v>
      </c>
      <c r="E11" s="3">
        <v>0</v>
      </c>
      <c r="F11" s="3">
        <v>0</v>
      </c>
      <c r="G11" s="3">
        <v>0</v>
      </c>
    </row>
    <row r="12" spans="1:8" x14ac:dyDescent="0.25">
      <c r="A12" t="s">
        <v>57</v>
      </c>
      <c r="B12" s="3">
        <v>0</v>
      </c>
      <c r="C12" s="3">
        <f>(C3*0.8)-C4</f>
        <v>96000</v>
      </c>
      <c r="D12" s="25">
        <f>(D3*0.8)-D4</f>
        <v>125760</v>
      </c>
      <c r="E12" s="25">
        <f>(E3*0.8)-E4</f>
        <v>157305.59999999998</v>
      </c>
      <c r="F12" s="25">
        <f>(F3*0.8)-F4</f>
        <v>190743.9360000001</v>
      </c>
      <c r="G12" s="25">
        <f>(G3*0.8)-G4</f>
        <v>226188.5721600001</v>
      </c>
    </row>
    <row r="13" spans="1:8" x14ac:dyDescent="0.25">
      <c r="A13" s="2" t="s">
        <v>23</v>
      </c>
      <c r="B13" s="4">
        <f>(B3-B4)+B6+B7+B8</f>
        <v>190000</v>
      </c>
      <c r="C13" s="4">
        <f>((C3-C4)+C6+C7)-C11</f>
        <v>160000</v>
      </c>
      <c r="D13" s="4">
        <f t="shared" ref="D13:G13" si="0">((D3-D4)+D6+D7)-D11</f>
        <v>287200</v>
      </c>
      <c r="E13" s="4">
        <f t="shared" si="0"/>
        <v>326632</v>
      </c>
      <c r="F13" s="4">
        <f t="shared" si="0"/>
        <v>368429.92000000004</v>
      </c>
      <c r="G13" s="4">
        <f t="shared" si="0"/>
        <v>412735.71520000009</v>
      </c>
    </row>
    <row r="14" spans="1:8" x14ac:dyDescent="0.25">
      <c r="H14" s="28" t="s">
        <v>48</v>
      </c>
    </row>
    <row r="15" spans="1:8" x14ac:dyDescent="0.25">
      <c r="A15" t="s">
        <v>22</v>
      </c>
      <c r="B15" s="5">
        <v>0.06</v>
      </c>
      <c r="C15" s="5">
        <v>0.06</v>
      </c>
      <c r="D15" s="5">
        <v>0.06</v>
      </c>
      <c r="E15" s="5">
        <v>0.06</v>
      </c>
      <c r="F15" s="5">
        <v>0.06</v>
      </c>
      <c r="G15" s="5">
        <v>0.06</v>
      </c>
    </row>
    <row r="16" spans="1:8" x14ac:dyDescent="0.25">
      <c r="A16" t="s">
        <v>9</v>
      </c>
      <c r="B16" s="3">
        <v>5000</v>
      </c>
      <c r="C16" s="3">
        <v>5200</v>
      </c>
      <c r="D16" s="3">
        <v>5400</v>
      </c>
      <c r="E16" s="3">
        <v>5600</v>
      </c>
      <c r="F16" s="3">
        <v>5800</v>
      </c>
      <c r="G16" s="3">
        <v>6000</v>
      </c>
    </row>
    <row r="17" spans="1:9" x14ac:dyDescent="0.25">
      <c r="A17" t="s">
        <v>10</v>
      </c>
      <c r="B17" s="3">
        <f t="shared" ref="B17:G17" si="1">B3*B15</f>
        <v>30000</v>
      </c>
      <c r="C17" s="3">
        <f t="shared" si="1"/>
        <v>37200</v>
      </c>
      <c r="D17" s="3">
        <f t="shared" si="1"/>
        <v>39432</v>
      </c>
      <c r="E17" s="3">
        <f t="shared" si="1"/>
        <v>41797.919999999998</v>
      </c>
      <c r="F17" s="3">
        <f t="shared" si="1"/>
        <v>44305.7952</v>
      </c>
      <c r="G17" s="3">
        <f t="shared" si="1"/>
        <v>46964.142912000003</v>
      </c>
    </row>
    <row r="18" spans="1:9" x14ac:dyDescent="0.25">
      <c r="A18" t="s">
        <v>8</v>
      </c>
      <c r="B18" s="3">
        <v>90000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I18" s="3"/>
    </row>
    <row r="19" spans="1:9" x14ac:dyDescent="0.25">
      <c r="A19" s="2" t="s">
        <v>11</v>
      </c>
      <c r="B19" s="4">
        <f>SUM(B16:B18)</f>
        <v>125000</v>
      </c>
      <c r="C19" s="4">
        <f t="shared" ref="C19:G19" si="2">SUM(C16:C18)</f>
        <v>42400</v>
      </c>
      <c r="D19" s="4">
        <f t="shared" si="2"/>
        <v>44832</v>
      </c>
      <c r="E19" s="4">
        <f t="shared" si="2"/>
        <v>47397.919999999998</v>
      </c>
      <c r="F19" s="4">
        <f t="shared" si="2"/>
        <v>50105.7952</v>
      </c>
      <c r="G19" s="4">
        <f t="shared" si="2"/>
        <v>52964.142912000003</v>
      </c>
      <c r="H19" s="81">
        <f>SUM(B19:G19)</f>
        <v>362699.85811199999</v>
      </c>
      <c r="I19" s="3"/>
    </row>
    <row r="21" spans="1:9" x14ac:dyDescent="0.25">
      <c r="A21" t="s">
        <v>12</v>
      </c>
      <c r="B21" s="5">
        <f>B19/B13</f>
        <v>0.65789473684210531</v>
      </c>
      <c r="C21" s="5">
        <f t="shared" ref="C21:G21" si="3">C19/C13</f>
        <v>0.26500000000000001</v>
      </c>
      <c r="D21" s="5">
        <f t="shared" si="3"/>
        <v>0.15610027855153202</v>
      </c>
      <c r="E21" s="5">
        <f t="shared" si="3"/>
        <v>0.14511107301182982</v>
      </c>
      <c r="F21" s="5">
        <f t="shared" si="3"/>
        <v>0.13599817083259685</v>
      </c>
      <c r="G21" s="5">
        <f t="shared" si="3"/>
        <v>0.12832459358729126</v>
      </c>
    </row>
    <row r="22" spans="1:9" x14ac:dyDescent="0.25">
      <c r="A22" s="2" t="s">
        <v>13</v>
      </c>
      <c r="B22" s="81">
        <f>SUM(B19:G19)</f>
        <v>362699.85811199999</v>
      </c>
      <c r="C22" s="4"/>
      <c r="D22" s="4"/>
      <c r="E22" s="4"/>
      <c r="F22" s="4"/>
      <c r="G22" s="4"/>
    </row>
    <row r="23" spans="1:9" x14ac:dyDescent="0.25">
      <c r="A23" t="s">
        <v>14</v>
      </c>
      <c r="B23" s="3">
        <f>B22/5</f>
        <v>72539.9716224</v>
      </c>
    </row>
    <row r="24" spans="1:9" x14ac:dyDescent="0.25">
      <c r="B24" s="5"/>
    </row>
  </sheetData>
  <sheetProtection algorithmName="SHA-512" hashValue="Be6cwwOffQQJxUymPieEEVkjY9WbbyJ0h0Q8GRo7EYi7pUzuxCvLO60dCP1HxsiBEH1tkprEuLmFSV9FRH+7rg==" saltValue="n7c04yxY2AvbuuDED7/WRQ==" spinCount="100000" sheet="1" formatColumns="0" selectLockedCells="1"/>
  <mergeCells count="1">
    <mergeCell ref="A1:G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D4469-A5D5-40CB-ADA1-CEE98CF76D2C}">
  <dimension ref="A1:K24"/>
  <sheetViews>
    <sheetView topLeftCell="A8" zoomScale="115" zoomScaleNormal="115" workbookViewId="0">
      <selection activeCell="B24" sqref="B24"/>
    </sheetView>
  </sheetViews>
  <sheetFormatPr defaultRowHeight="15" x14ac:dyDescent="0.25"/>
  <cols>
    <col min="1" max="1" width="36.85546875" bestFit="1" customWidth="1"/>
    <col min="2" max="2" width="11.85546875" style="8" bestFit="1" customWidth="1"/>
    <col min="3" max="7" width="9.42578125" style="8" bestFit="1" customWidth="1"/>
    <col min="8" max="11" width="8.7109375" style="1"/>
  </cols>
  <sheetData>
    <row r="1" spans="1:8" ht="41.45" customHeight="1" x14ac:dyDescent="0.25">
      <c r="A1" s="97" t="s">
        <v>58</v>
      </c>
      <c r="B1" s="97"/>
      <c r="C1" s="97"/>
      <c r="D1" s="97"/>
      <c r="E1" s="97"/>
      <c r="F1" s="97"/>
      <c r="G1" s="97"/>
    </row>
    <row r="2" spans="1:8" x14ac:dyDescent="0.25">
      <c r="A2" s="2"/>
      <c r="B2" s="8" t="s">
        <v>15</v>
      </c>
      <c r="C2" s="8" t="s">
        <v>17</v>
      </c>
      <c r="D2" s="8" t="s">
        <v>16</v>
      </c>
      <c r="E2" s="8" t="s">
        <v>18</v>
      </c>
      <c r="F2" s="8" t="s">
        <v>19</v>
      </c>
      <c r="G2" s="8" t="s">
        <v>20</v>
      </c>
      <c r="H2" s="1" t="s">
        <v>24</v>
      </c>
    </row>
    <row r="3" spans="1:8" x14ac:dyDescent="0.25">
      <c r="A3" t="s">
        <v>0</v>
      </c>
      <c r="B3" s="8">
        <v>500000</v>
      </c>
      <c r="C3" s="8">
        <f>B3*(1+C15)+B18</f>
        <v>530000</v>
      </c>
      <c r="D3" s="8">
        <f>C3*(1+D15)</f>
        <v>561800</v>
      </c>
      <c r="E3" s="8">
        <f>D3*(1+E15)</f>
        <v>595508</v>
      </c>
      <c r="F3" s="8">
        <f>E3*(1+F15)</f>
        <v>631238.48</v>
      </c>
      <c r="G3" s="8">
        <f>F3*(1+G15)</f>
        <v>669112.78879999998</v>
      </c>
    </row>
    <row r="4" spans="1:8" x14ac:dyDescent="0.25">
      <c r="A4" t="s">
        <v>1</v>
      </c>
      <c r="B4" s="8">
        <v>0</v>
      </c>
      <c r="C4" s="8">
        <v>0</v>
      </c>
      <c r="D4" s="8">
        <v>0</v>
      </c>
      <c r="E4" s="8">
        <v>0</v>
      </c>
      <c r="F4" s="8">
        <v>0</v>
      </c>
      <c r="G4" s="8">
        <v>0</v>
      </c>
    </row>
    <row r="5" spans="1:8" x14ac:dyDescent="0.25">
      <c r="A5" t="s">
        <v>2</v>
      </c>
      <c r="B5" s="8">
        <v>0</v>
      </c>
      <c r="C5" s="8">
        <v>0</v>
      </c>
      <c r="D5" s="8">
        <v>0</v>
      </c>
      <c r="E5" s="8">
        <v>0</v>
      </c>
      <c r="F5" s="8">
        <v>0</v>
      </c>
      <c r="G5" s="8">
        <v>0</v>
      </c>
    </row>
    <row r="6" spans="1:8" x14ac:dyDescent="0.25">
      <c r="A6" t="s">
        <v>3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5">
      <c r="A7" t="s">
        <v>4</v>
      </c>
      <c r="B7" s="8">
        <v>20000</v>
      </c>
      <c r="C7" s="8">
        <v>0</v>
      </c>
      <c r="D7" s="8">
        <v>0</v>
      </c>
      <c r="E7" s="8">
        <v>0</v>
      </c>
      <c r="F7" s="8">
        <v>0</v>
      </c>
      <c r="G7" s="8">
        <v>0</v>
      </c>
    </row>
    <row r="8" spans="1:8" x14ac:dyDescent="0.25">
      <c r="A8" t="s">
        <v>5</v>
      </c>
      <c r="B8" s="8">
        <v>10000</v>
      </c>
      <c r="C8" s="8">
        <v>10000</v>
      </c>
      <c r="D8" s="8">
        <v>10000</v>
      </c>
      <c r="E8" s="8">
        <v>10000</v>
      </c>
      <c r="F8" s="8">
        <v>10000</v>
      </c>
      <c r="G8" s="8">
        <v>10000</v>
      </c>
    </row>
    <row r="9" spans="1:8" x14ac:dyDescent="0.25">
      <c r="A9" t="s">
        <v>43</v>
      </c>
      <c r="B9" s="8">
        <v>15000</v>
      </c>
      <c r="C9" s="8">
        <v>15000</v>
      </c>
      <c r="D9" s="8">
        <v>15500</v>
      </c>
      <c r="E9" s="8">
        <v>16000</v>
      </c>
      <c r="F9" s="8">
        <v>16500</v>
      </c>
      <c r="G9" s="8">
        <v>17000</v>
      </c>
    </row>
    <row r="10" spans="1:8" x14ac:dyDescent="0.25">
      <c r="A10" t="s">
        <v>7</v>
      </c>
      <c r="B10" s="8">
        <v>0</v>
      </c>
      <c r="C10" s="8">
        <f>B17</f>
        <v>0</v>
      </c>
      <c r="D10" s="8">
        <v>0</v>
      </c>
      <c r="E10" s="8">
        <v>0</v>
      </c>
      <c r="F10" s="8">
        <v>0</v>
      </c>
      <c r="G10" s="8">
        <v>0</v>
      </c>
    </row>
    <row r="11" spans="1:8" x14ac:dyDescent="0.25">
      <c r="A11" t="s">
        <v>8</v>
      </c>
      <c r="B11" s="8">
        <v>0</v>
      </c>
      <c r="C11" s="8">
        <v>90000</v>
      </c>
      <c r="D11" s="8">
        <v>0</v>
      </c>
      <c r="E11" s="8">
        <v>0</v>
      </c>
      <c r="F11" s="8">
        <v>0</v>
      </c>
      <c r="G11" s="8">
        <v>0</v>
      </c>
    </row>
    <row r="12" spans="1:8" x14ac:dyDescent="0.25">
      <c r="A12" t="s">
        <v>26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</row>
    <row r="13" spans="1:8" x14ac:dyDescent="0.25">
      <c r="A13" s="2" t="s">
        <v>23</v>
      </c>
      <c r="B13" s="4">
        <v>30000</v>
      </c>
      <c r="C13" s="4">
        <v>10000</v>
      </c>
      <c r="D13" s="4">
        <v>10000</v>
      </c>
      <c r="E13" s="4">
        <v>10000</v>
      </c>
      <c r="F13" s="4">
        <v>10000</v>
      </c>
      <c r="G13" s="4">
        <v>10000</v>
      </c>
    </row>
    <row r="14" spans="1:8" x14ac:dyDescent="0.25">
      <c r="H14" s="28" t="s">
        <v>48</v>
      </c>
    </row>
    <row r="15" spans="1:8" x14ac:dyDescent="0.25">
      <c r="A15" t="s">
        <v>22</v>
      </c>
      <c r="B15" s="5">
        <v>0</v>
      </c>
      <c r="C15" s="5">
        <v>0.06</v>
      </c>
      <c r="D15" s="5">
        <v>0.06</v>
      </c>
      <c r="E15" s="5">
        <v>0.06</v>
      </c>
      <c r="F15" s="5">
        <v>0.06</v>
      </c>
      <c r="G15" s="5">
        <v>0.06</v>
      </c>
    </row>
    <row r="16" spans="1:8" x14ac:dyDescent="0.25">
      <c r="A16" t="s">
        <v>9</v>
      </c>
      <c r="B16" s="8">
        <v>5000</v>
      </c>
      <c r="C16" s="26">
        <f>C9-C8</f>
        <v>5000</v>
      </c>
      <c r="D16" s="26">
        <f>D9-D8</f>
        <v>5500</v>
      </c>
      <c r="E16" s="26">
        <f>E9-E8</f>
        <v>6000</v>
      </c>
      <c r="F16" s="26">
        <f>F9-F8</f>
        <v>6500</v>
      </c>
      <c r="G16" s="8">
        <f>G9-G8</f>
        <v>7000</v>
      </c>
    </row>
    <row r="17" spans="1:9" x14ac:dyDescent="0.25">
      <c r="A17" t="s">
        <v>10</v>
      </c>
      <c r="B17" s="8">
        <f t="shared" ref="B17:G17" si="0">B3*B15</f>
        <v>0</v>
      </c>
      <c r="C17" s="8">
        <f t="shared" si="0"/>
        <v>31800</v>
      </c>
      <c r="D17" s="8">
        <f t="shared" si="0"/>
        <v>33708</v>
      </c>
      <c r="E17" s="8">
        <f t="shared" si="0"/>
        <v>35730.479999999996</v>
      </c>
      <c r="F17" s="8">
        <f t="shared" si="0"/>
        <v>37874.308799999999</v>
      </c>
      <c r="G17" s="8">
        <f t="shared" si="0"/>
        <v>40146.767327999994</v>
      </c>
    </row>
    <row r="18" spans="1:9" x14ac:dyDescent="0.25">
      <c r="A18" t="s">
        <v>8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I18" s="8"/>
    </row>
    <row r="19" spans="1:9" x14ac:dyDescent="0.25">
      <c r="A19" s="2" t="s">
        <v>11</v>
      </c>
      <c r="B19" s="4">
        <f>SUM(B16:B18)</f>
        <v>5000</v>
      </c>
      <c r="C19" s="4">
        <f>C16</f>
        <v>5000</v>
      </c>
      <c r="D19" s="4">
        <f t="shared" ref="D19:G19" si="1">D16</f>
        <v>5500</v>
      </c>
      <c r="E19" s="4">
        <f t="shared" si="1"/>
        <v>6000</v>
      </c>
      <c r="F19" s="4">
        <f t="shared" si="1"/>
        <v>6500</v>
      </c>
      <c r="G19" s="4">
        <f t="shared" si="1"/>
        <v>7000</v>
      </c>
      <c r="H19" s="81">
        <f>SUM(C19:G19)</f>
        <v>30000</v>
      </c>
      <c r="I19" s="8"/>
    </row>
    <row r="21" spans="1:9" x14ac:dyDescent="0.25">
      <c r="A21" t="s">
        <v>12</v>
      </c>
      <c r="B21" s="5">
        <f>B19/B13</f>
        <v>0.16666666666666666</v>
      </c>
      <c r="C21" s="5">
        <f t="shared" ref="C21:F21" si="2">C19/C13</f>
        <v>0.5</v>
      </c>
      <c r="D21" s="5">
        <f t="shared" si="2"/>
        <v>0.55000000000000004</v>
      </c>
      <c r="E21" s="5">
        <f t="shared" si="2"/>
        <v>0.6</v>
      </c>
      <c r="F21" s="5">
        <f t="shared" si="2"/>
        <v>0.65</v>
      </c>
      <c r="G21" s="5">
        <f>G19/G13</f>
        <v>0.7</v>
      </c>
    </row>
    <row r="22" spans="1:9" x14ac:dyDescent="0.25">
      <c r="A22" s="2" t="s">
        <v>103</v>
      </c>
      <c r="B22" s="81">
        <f>SUM(C19:G19)</f>
        <v>30000</v>
      </c>
      <c r="C22" s="4"/>
      <c r="D22" s="4"/>
      <c r="E22" s="4"/>
      <c r="F22" s="4"/>
      <c r="G22" s="4"/>
    </row>
    <row r="23" spans="1:9" x14ac:dyDescent="0.25">
      <c r="A23" t="s">
        <v>14</v>
      </c>
      <c r="B23" s="8">
        <f>B22/5</f>
        <v>6000</v>
      </c>
    </row>
    <row r="24" spans="1:9" x14ac:dyDescent="0.25">
      <c r="A24" t="s">
        <v>104</v>
      </c>
      <c r="B24" s="87">
        <f>(185000/B13)*H19</f>
        <v>185000</v>
      </c>
    </row>
  </sheetData>
  <sheetProtection algorithmName="SHA-512" hashValue="Ufh3hoSrs0FhrNfeolTuNkeKqx4I0vTCt5rpB3ZjdX6oGMmByNtH4rv48ASp993Ffgh6WEY3vNWs726kWgqyZQ==" saltValue="xp1j0lSKXg+NG0eByGWxvw==" spinCount="100000" sheet="1" formatColumns="0" selectLockedCells="1"/>
  <mergeCells count="1">
    <mergeCell ref="A1:G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AABA7-4A04-4E62-9F3A-D526D4205103}">
  <dimension ref="A1:P23"/>
  <sheetViews>
    <sheetView zoomScale="115" zoomScaleNormal="115" workbookViewId="0">
      <selection activeCell="F15" sqref="F15"/>
    </sheetView>
  </sheetViews>
  <sheetFormatPr defaultRowHeight="15" x14ac:dyDescent="0.25"/>
  <cols>
    <col min="1" max="1" width="26.5703125" bestFit="1" customWidth="1"/>
    <col min="2" max="2" width="11.85546875" style="3" bestFit="1" customWidth="1"/>
    <col min="3" max="3" width="2.85546875" style="3" customWidth="1"/>
    <col min="4" max="4" width="16.7109375" style="3" customWidth="1"/>
    <col min="5" max="5" width="12" style="3" bestFit="1" customWidth="1"/>
    <col min="6" max="6" width="14.7109375" style="3" bestFit="1" customWidth="1"/>
    <col min="7" max="9" width="11.140625" style="3" bestFit="1" customWidth="1"/>
    <col min="10" max="12" width="8.7109375" style="3"/>
    <col min="13" max="16" width="8.7109375" style="1"/>
  </cols>
  <sheetData>
    <row r="1" spans="1:13" ht="41.45" customHeight="1" thickBot="1" x14ac:dyDescent="0.3">
      <c r="A1" s="97" t="s">
        <v>102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3" ht="15.75" thickBot="1" x14ac:dyDescent="0.3">
      <c r="A2" s="31" t="s">
        <v>52</v>
      </c>
      <c r="B2" s="9" t="s">
        <v>30</v>
      </c>
      <c r="E2" s="99" t="s">
        <v>25</v>
      </c>
      <c r="F2" s="99"/>
      <c r="G2" s="99"/>
      <c r="M2" s="1" t="s">
        <v>25</v>
      </c>
    </row>
    <row r="3" spans="1:13" ht="15.75" thickBot="1" x14ac:dyDescent="0.3">
      <c r="A3" t="s">
        <v>0</v>
      </c>
      <c r="B3" s="3">
        <v>500000</v>
      </c>
      <c r="D3" s="103" t="s">
        <v>40</v>
      </c>
      <c r="E3" s="104"/>
      <c r="F3" s="104"/>
      <c r="G3" s="105"/>
    </row>
    <row r="4" spans="1:13" ht="15.75" thickBot="1" x14ac:dyDescent="0.3">
      <c r="A4" t="s">
        <v>1</v>
      </c>
      <c r="B4" s="3">
        <v>400000</v>
      </c>
      <c r="D4" s="106"/>
      <c r="E4" s="103" t="s">
        <v>17</v>
      </c>
      <c r="F4" s="104"/>
      <c r="G4" s="105"/>
      <c r="H4" s="3" t="s">
        <v>25</v>
      </c>
      <c r="I4" s="3" t="s">
        <v>25</v>
      </c>
    </row>
    <row r="5" spans="1:13" ht="15.75" thickBot="1" x14ac:dyDescent="0.3">
      <c r="A5" t="s">
        <v>2</v>
      </c>
      <c r="B5" s="3">
        <v>100000</v>
      </c>
      <c r="D5" s="107"/>
      <c r="E5" s="16" t="s">
        <v>33</v>
      </c>
      <c r="F5" s="16" t="s">
        <v>34</v>
      </c>
      <c r="G5" s="16" t="s">
        <v>35</v>
      </c>
      <c r="H5" s="3" t="s">
        <v>25</v>
      </c>
      <c r="I5" s="3" t="s">
        <v>25</v>
      </c>
    </row>
    <row r="6" spans="1:13" x14ac:dyDescent="0.25">
      <c r="A6" t="s">
        <v>3</v>
      </c>
      <c r="B6" s="3">
        <v>30000</v>
      </c>
      <c r="D6" s="17" t="s">
        <v>36</v>
      </c>
      <c r="E6" s="29">
        <v>185000</v>
      </c>
      <c r="F6" s="10">
        <f>E7</f>
        <v>237605</v>
      </c>
      <c r="G6" s="15">
        <f>F7</f>
        <v>305168.30283783784</v>
      </c>
      <c r="I6" s="3" t="s">
        <v>25</v>
      </c>
    </row>
    <row r="7" spans="1:13" x14ac:dyDescent="0.25">
      <c r="A7" t="s">
        <v>4</v>
      </c>
      <c r="B7" s="3">
        <v>45000</v>
      </c>
      <c r="D7" s="18" t="s">
        <v>37</v>
      </c>
      <c r="E7" s="14">
        <v>237605</v>
      </c>
      <c r="F7" s="10">
        <f>F6*$B$18</f>
        <v>305168.30283783784</v>
      </c>
      <c r="G7" s="83">
        <f>G6*$B$18</f>
        <v>391943.32213937544</v>
      </c>
      <c r="I7" s="3" t="s">
        <v>25</v>
      </c>
    </row>
    <row r="8" spans="1:13" x14ac:dyDescent="0.25">
      <c r="A8" t="s">
        <v>5</v>
      </c>
      <c r="B8" s="3">
        <v>10000</v>
      </c>
      <c r="D8" s="32" t="s">
        <v>54</v>
      </c>
      <c r="E8" s="14" t="s">
        <v>25</v>
      </c>
      <c r="F8" s="10"/>
      <c r="G8" s="84">
        <f>G7-100000</f>
        <v>291943.32213937544</v>
      </c>
    </row>
    <row r="9" spans="1:13" x14ac:dyDescent="0.25">
      <c r="A9" t="s">
        <v>31</v>
      </c>
      <c r="B9" s="3">
        <f>SUM(B5:B8)</f>
        <v>185000</v>
      </c>
      <c r="D9" s="18" t="s">
        <v>53</v>
      </c>
      <c r="E9" s="21">
        <f>G7/E6</f>
        <v>2.1186125521047319</v>
      </c>
      <c r="F9" s="10"/>
      <c r="G9" s="15"/>
      <c r="J9" s="3" t="s">
        <v>25</v>
      </c>
    </row>
    <row r="10" spans="1:13" ht="15.75" thickBot="1" x14ac:dyDescent="0.3">
      <c r="A10" t="s">
        <v>8</v>
      </c>
      <c r="B10" s="3">
        <f>B11-B3</f>
        <v>175000</v>
      </c>
      <c r="D10" s="19" t="s">
        <v>38</v>
      </c>
      <c r="E10" s="22" t="s">
        <v>25</v>
      </c>
      <c r="F10" s="23"/>
      <c r="G10" s="24"/>
      <c r="J10" s="3" t="s">
        <v>25</v>
      </c>
      <c r="K10" s="3" t="s">
        <v>25</v>
      </c>
      <c r="L10" s="3" t="s">
        <v>25</v>
      </c>
    </row>
    <row r="11" spans="1:13" x14ac:dyDescent="0.25">
      <c r="A11" t="s">
        <v>42</v>
      </c>
      <c r="B11" s="3">
        <f>B3*1.35</f>
        <v>675000</v>
      </c>
      <c r="I11" s="3" t="s">
        <v>25</v>
      </c>
      <c r="J11" s="3" t="s">
        <v>25</v>
      </c>
      <c r="K11" s="3" t="s">
        <v>25</v>
      </c>
      <c r="L11" s="3" t="s">
        <v>25</v>
      </c>
    </row>
    <row r="12" spans="1:13" ht="15.75" thickBot="1" x14ac:dyDescent="0.3">
      <c r="A12" t="s">
        <v>28</v>
      </c>
      <c r="B12" s="3">
        <f>B11*0.022</f>
        <v>14850</v>
      </c>
    </row>
    <row r="13" spans="1:13" ht="15.75" thickBot="1" x14ac:dyDescent="0.3">
      <c r="A13" t="s">
        <v>29</v>
      </c>
      <c r="B13" s="3">
        <f>B11-B12</f>
        <v>660150</v>
      </c>
      <c r="D13" s="100" t="s">
        <v>39</v>
      </c>
      <c r="E13" s="101"/>
      <c r="F13" s="101"/>
      <c r="G13" s="101"/>
      <c r="H13" s="101"/>
      <c r="I13" s="102"/>
    </row>
    <row r="14" spans="1:13" x14ac:dyDescent="0.25">
      <c r="A14" t="s">
        <v>49</v>
      </c>
      <c r="B14" s="3">
        <f>B13-(B4+B5+B6+B7+B8)</f>
        <v>75150</v>
      </c>
      <c r="D14" s="20"/>
      <c r="E14" s="11" t="s">
        <v>17</v>
      </c>
      <c r="F14" s="12" t="s">
        <v>16</v>
      </c>
      <c r="G14" s="12" t="s">
        <v>18</v>
      </c>
      <c r="H14" s="12" t="s">
        <v>19</v>
      </c>
      <c r="I14" s="13" t="s">
        <v>20</v>
      </c>
    </row>
    <row r="15" spans="1:13" x14ac:dyDescent="0.25">
      <c r="A15" s="6"/>
      <c r="B15" s="7"/>
      <c r="C15" s="7"/>
      <c r="D15" s="14" t="s">
        <v>36</v>
      </c>
      <c r="E15" s="30">
        <v>185000</v>
      </c>
      <c r="F15" s="10">
        <f>E17</f>
        <v>291943.32213937544</v>
      </c>
      <c r="G15" s="10">
        <f>F17</f>
        <v>518514.78678763611</v>
      </c>
      <c r="H15" s="10">
        <f>G17</f>
        <v>998531.93574019475</v>
      </c>
      <c r="I15" s="10">
        <f>H17</f>
        <v>2015502.2927366123</v>
      </c>
      <c r="J15" s="7"/>
      <c r="K15" s="7"/>
      <c r="L15" s="7"/>
    </row>
    <row r="16" spans="1:13" x14ac:dyDescent="0.25">
      <c r="A16" t="s">
        <v>32</v>
      </c>
      <c r="B16" s="3">
        <f>B14*0.7</f>
        <v>52605</v>
      </c>
      <c r="D16" s="14" t="s">
        <v>56</v>
      </c>
      <c r="E16" s="33">
        <f>G7</f>
        <v>391943.32213937544</v>
      </c>
      <c r="F16" s="10">
        <f>F15*$E$9</f>
        <v>618514.78678763611</v>
      </c>
      <c r="G16" s="10">
        <f>G15*$E$9</f>
        <v>1098531.9357401947</v>
      </c>
      <c r="H16" s="10">
        <f>H15*$E$9</f>
        <v>2115502.2927366123</v>
      </c>
      <c r="I16" s="15">
        <f>I15*$E$9-100000</f>
        <v>4170068.4561876524</v>
      </c>
    </row>
    <row r="17" spans="1:12" ht="15.75" thickBot="1" x14ac:dyDescent="0.3">
      <c r="A17" t="s">
        <v>51</v>
      </c>
      <c r="B17" s="5">
        <f>(B14/B9)+1</f>
        <v>1.4062162162162162</v>
      </c>
      <c r="C17" s="5"/>
      <c r="D17" s="14" t="s">
        <v>55</v>
      </c>
      <c r="E17" s="85">
        <f>E16-100000</f>
        <v>291943.32213937544</v>
      </c>
      <c r="F17" s="34">
        <f t="shared" ref="F17:I17" si="0">F16-100000</f>
        <v>518514.78678763611</v>
      </c>
      <c r="G17" s="34">
        <f t="shared" si="0"/>
        <v>998531.93574019475</v>
      </c>
      <c r="H17" s="34">
        <f t="shared" si="0"/>
        <v>2015502.2927366123</v>
      </c>
      <c r="I17" s="34">
        <f t="shared" si="0"/>
        <v>4070068.4561876524</v>
      </c>
      <c r="J17" s="5" t="s">
        <v>25</v>
      </c>
      <c r="K17" s="5" t="s">
        <v>25</v>
      </c>
      <c r="L17" s="5" t="s">
        <v>25</v>
      </c>
    </row>
    <row r="18" spans="1:12" x14ac:dyDescent="0.25">
      <c r="A18" t="s">
        <v>50</v>
      </c>
      <c r="B18" s="5">
        <f>(B16/B9)+1</f>
        <v>1.2843513513513514</v>
      </c>
      <c r="C18" s="5"/>
      <c r="D18" s="5"/>
    </row>
    <row r="19" spans="1:12" x14ac:dyDescent="0.25">
      <c r="A19" t="s">
        <v>37</v>
      </c>
      <c r="B19" s="3">
        <f>B9+B16</f>
        <v>237605</v>
      </c>
    </row>
    <row r="21" spans="1:12" x14ac:dyDescent="0.25">
      <c r="A21" t="s">
        <v>41</v>
      </c>
      <c r="B21" s="86">
        <f>I17-E6</f>
        <v>3885068.4561876524</v>
      </c>
    </row>
    <row r="23" spans="1:12" x14ac:dyDescent="0.25">
      <c r="D23" s="3" t="s">
        <v>25</v>
      </c>
    </row>
  </sheetData>
  <sheetProtection formatColumns="0" selectLockedCells="1"/>
  <mergeCells count="6">
    <mergeCell ref="A1:L1"/>
    <mergeCell ref="E2:G2"/>
    <mergeCell ref="D13:I13"/>
    <mergeCell ref="E4:G4"/>
    <mergeCell ref="D4:D5"/>
    <mergeCell ref="D3:G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967C7-81F5-436C-AAAE-CCD7B9BE884A}">
  <dimension ref="A1:Y22"/>
  <sheetViews>
    <sheetView workbookViewId="0">
      <selection activeCell="P29" sqref="P29"/>
    </sheetView>
  </sheetViews>
  <sheetFormatPr defaultRowHeight="15" x14ac:dyDescent="0.2"/>
  <cols>
    <col min="1" max="1" width="10.140625" style="108" customWidth="1"/>
    <col min="2" max="2" width="13.42578125" style="108" customWidth="1"/>
    <col min="3" max="4" width="3.5703125" style="108" customWidth="1"/>
    <col min="5" max="5" width="14" style="108" customWidth="1"/>
    <col min="6" max="6" width="4.7109375" style="109" customWidth="1"/>
    <col min="7" max="7" width="3.5703125" style="108" customWidth="1"/>
    <col min="8" max="8" width="14" style="108" customWidth="1"/>
    <col min="9" max="9" width="4.7109375" style="109" customWidth="1"/>
    <col min="10" max="10" width="3.5703125" style="108" customWidth="1"/>
    <col min="11" max="11" width="14" style="108" customWidth="1"/>
    <col min="12" max="12" width="4.7109375" style="109" customWidth="1"/>
    <col min="13" max="13" width="3.5703125" style="108" customWidth="1"/>
    <col min="14" max="14" width="14" style="108" customWidth="1"/>
    <col min="15" max="15" width="4.7109375" style="109" customWidth="1"/>
    <col min="16" max="16" width="3.5703125" style="108" customWidth="1"/>
    <col min="17" max="17" width="14" style="108" customWidth="1"/>
    <col min="18" max="18" width="4.7109375" style="109" customWidth="1"/>
    <col min="19" max="19" width="3.5703125" style="108" customWidth="1"/>
    <col min="20" max="20" width="14" style="108" customWidth="1"/>
    <col min="21" max="21" width="4.7109375" style="109" customWidth="1"/>
    <col min="22" max="22" width="3.5703125" style="108" customWidth="1"/>
    <col min="23" max="23" width="14" style="108" customWidth="1"/>
    <col min="24" max="24" width="4.7109375" style="109" customWidth="1"/>
    <col min="25" max="25" width="4" style="108" customWidth="1"/>
    <col min="26" max="16384" width="9.140625" style="108"/>
  </cols>
  <sheetData>
    <row r="1" spans="1:25" ht="15.75" thickBot="1" x14ac:dyDescent="0.25"/>
    <row r="2" spans="1:25" ht="15.75" thickBot="1" x14ac:dyDescent="0.25">
      <c r="A2" s="120" t="s">
        <v>117</v>
      </c>
      <c r="B2" s="120"/>
      <c r="D2" s="125"/>
      <c r="E2" s="123" t="s">
        <v>116</v>
      </c>
      <c r="F2" s="123"/>
      <c r="G2" s="124"/>
      <c r="H2" s="123" t="s">
        <v>115</v>
      </c>
      <c r="I2" s="123"/>
      <c r="J2" s="124"/>
      <c r="K2" s="123" t="s">
        <v>114</v>
      </c>
      <c r="L2" s="123"/>
      <c r="M2" s="124"/>
      <c r="N2" s="123" t="s">
        <v>113</v>
      </c>
      <c r="O2" s="123"/>
      <c r="P2" s="124"/>
      <c r="Q2" s="123" t="s">
        <v>112</v>
      </c>
      <c r="R2" s="123"/>
      <c r="S2" s="124"/>
      <c r="T2" s="123" t="s">
        <v>111</v>
      </c>
      <c r="U2" s="123"/>
      <c r="V2" s="124"/>
      <c r="W2" s="123" t="s">
        <v>110</v>
      </c>
      <c r="X2" s="123"/>
      <c r="Y2" s="122"/>
    </row>
    <row r="3" spans="1:25" ht="14.25" customHeight="1" thickBot="1" x14ac:dyDescent="0.25">
      <c r="D3" s="117"/>
      <c r="E3" s="108" t="s">
        <v>122</v>
      </c>
      <c r="F3" s="121" t="s">
        <v>106</v>
      </c>
      <c r="H3" s="108" t="s">
        <v>122</v>
      </c>
      <c r="I3" s="121" t="s">
        <v>106</v>
      </c>
      <c r="K3" s="108" t="s">
        <v>122</v>
      </c>
      <c r="L3" s="121" t="s">
        <v>106</v>
      </c>
      <c r="N3" s="108" t="s">
        <v>122</v>
      </c>
      <c r="O3" s="121" t="s">
        <v>25</v>
      </c>
      <c r="Q3" s="108" t="s">
        <v>122</v>
      </c>
      <c r="R3" s="121" t="s">
        <v>106</v>
      </c>
      <c r="T3" s="108" t="s">
        <v>122</v>
      </c>
      <c r="U3" s="121" t="s">
        <v>106</v>
      </c>
      <c r="W3" s="108" t="s">
        <v>122</v>
      </c>
      <c r="X3" s="121" t="s">
        <v>106</v>
      </c>
      <c r="Y3" s="114"/>
    </row>
    <row r="4" spans="1:25" ht="15.75" thickBot="1" x14ac:dyDescent="0.25">
      <c r="A4" s="108" t="s">
        <v>105</v>
      </c>
      <c r="B4" s="127">
        <v>150000</v>
      </c>
      <c r="D4" s="117"/>
      <c r="E4" s="108" t="s">
        <v>121</v>
      </c>
      <c r="F4" s="121"/>
      <c r="H4" s="108" t="s">
        <v>121</v>
      </c>
      <c r="I4" s="121" t="s">
        <v>25</v>
      </c>
      <c r="K4" s="108" t="s">
        <v>121</v>
      </c>
      <c r="L4" s="121"/>
      <c r="N4" s="108" t="s">
        <v>121</v>
      </c>
      <c r="O4" s="121" t="s">
        <v>106</v>
      </c>
      <c r="Q4" s="108" t="s">
        <v>121</v>
      </c>
      <c r="R4" s="121"/>
      <c r="T4" s="108" t="s">
        <v>121</v>
      </c>
      <c r="U4" s="121"/>
      <c r="W4" s="108" t="s">
        <v>121</v>
      </c>
      <c r="X4" s="121"/>
      <c r="Y4" s="114"/>
    </row>
    <row r="5" spans="1:25" ht="15.75" thickBot="1" x14ac:dyDescent="0.25">
      <c r="A5" s="108" t="s">
        <v>118</v>
      </c>
      <c r="B5" s="126">
        <v>5000</v>
      </c>
      <c r="D5" s="117"/>
      <c r="E5" s="108" t="s">
        <v>120</v>
      </c>
      <c r="F5" s="121"/>
      <c r="H5" s="108" t="s">
        <v>120</v>
      </c>
      <c r="I5" s="121" t="s">
        <v>25</v>
      </c>
      <c r="K5" s="108" t="s">
        <v>120</v>
      </c>
      <c r="L5" s="121"/>
      <c r="N5" s="108" t="s">
        <v>120</v>
      </c>
      <c r="O5" s="121"/>
      <c r="Q5" s="108" t="s">
        <v>120</v>
      </c>
      <c r="R5" s="121"/>
      <c r="T5" s="108" t="s">
        <v>120</v>
      </c>
      <c r="U5" s="121"/>
      <c r="W5" s="108" t="s">
        <v>120</v>
      </c>
      <c r="X5" s="121"/>
      <c r="Y5" s="114"/>
    </row>
    <row r="6" spans="1:25" x14ac:dyDescent="0.2">
      <c r="D6" s="117"/>
      <c r="Y6" s="114"/>
    </row>
    <row r="7" spans="1:25" x14ac:dyDescent="0.2">
      <c r="A7" s="120"/>
      <c r="B7" s="120"/>
      <c r="D7" s="117"/>
      <c r="E7" s="120" t="s">
        <v>119</v>
      </c>
      <c r="F7" s="120"/>
      <c r="H7" s="120" t="s">
        <v>119</v>
      </c>
      <c r="I7" s="120"/>
      <c r="K7" s="120" t="s">
        <v>119</v>
      </c>
      <c r="L7" s="120"/>
      <c r="N7" s="120" t="s">
        <v>119</v>
      </c>
      <c r="O7" s="120"/>
      <c r="Q7" s="120" t="s">
        <v>119</v>
      </c>
      <c r="R7" s="120"/>
      <c r="T7" s="120" t="s">
        <v>119</v>
      </c>
      <c r="U7" s="120"/>
      <c r="W7" s="120" t="s">
        <v>119</v>
      </c>
      <c r="X7" s="120"/>
      <c r="Y7" s="114"/>
    </row>
    <row r="8" spans="1:25" ht="15.75" thickBot="1" x14ac:dyDescent="0.25">
      <c r="D8" s="117"/>
      <c r="Y8" s="114"/>
    </row>
    <row r="9" spans="1:25" ht="15.75" thickBot="1" x14ac:dyDescent="0.25">
      <c r="B9" s="119" t="s">
        <v>105</v>
      </c>
      <c r="D9" s="117"/>
      <c r="E9" s="116">
        <v>210000</v>
      </c>
      <c r="F9" s="115"/>
      <c r="H9" s="116">
        <v>300000</v>
      </c>
      <c r="I9" s="115"/>
      <c r="K9" s="116">
        <v>440000</v>
      </c>
      <c r="L9" s="115"/>
      <c r="N9" s="116">
        <v>500000</v>
      </c>
      <c r="O9" s="115"/>
      <c r="Q9" s="116">
        <v>600000</v>
      </c>
      <c r="R9" s="115"/>
      <c r="T9" s="116">
        <v>790000</v>
      </c>
      <c r="U9" s="115"/>
      <c r="W9" s="116">
        <v>900000</v>
      </c>
      <c r="X9" s="115"/>
      <c r="Y9" s="114"/>
    </row>
    <row r="10" spans="1:25" ht="15.75" thickBot="1" x14ac:dyDescent="0.25">
      <c r="B10" s="118" t="s">
        <v>118</v>
      </c>
      <c r="D10" s="117"/>
      <c r="E10" s="116">
        <v>5000</v>
      </c>
      <c r="F10" s="115"/>
      <c r="H10" s="116">
        <v>5000</v>
      </c>
      <c r="I10" s="115"/>
      <c r="K10" s="116">
        <v>5000</v>
      </c>
      <c r="L10" s="115"/>
      <c r="N10" s="116">
        <v>10000</v>
      </c>
      <c r="O10" s="115"/>
      <c r="Q10" s="116">
        <v>10000</v>
      </c>
      <c r="R10" s="115"/>
      <c r="T10" s="116">
        <v>10000</v>
      </c>
      <c r="U10" s="115"/>
      <c r="W10" s="116">
        <v>10000</v>
      </c>
      <c r="X10" s="115"/>
      <c r="Y10" s="114"/>
    </row>
    <row r="11" spans="1:25" ht="15.75" thickBot="1" x14ac:dyDescent="0.25">
      <c r="D11" s="113"/>
      <c r="E11" s="112"/>
      <c r="F11" s="111"/>
      <c r="G11" s="112"/>
      <c r="H11" s="112"/>
      <c r="I11" s="111"/>
      <c r="J11" s="112"/>
      <c r="K11" s="112"/>
      <c r="L11" s="111"/>
      <c r="M11" s="112"/>
      <c r="N11" s="112"/>
      <c r="O11" s="111"/>
      <c r="P11" s="112"/>
      <c r="Q11" s="112"/>
      <c r="R11" s="111"/>
      <c r="S11" s="112"/>
      <c r="T11" s="112"/>
      <c r="U11" s="111"/>
      <c r="V11" s="112"/>
      <c r="W11" s="112"/>
      <c r="X11" s="111"/>
      <c r="Y11" s="110"/>
    </row>
    <row r="12" spans="1:25" ht="15.75" thickBot="1" x14ac:dyDescent="0.25"/>
    <row r="13" spans="1:25" ht="15.75" thickBot="1" x14ac:dyDescent="0.25">
      <c r="D13" s="125"/>
      <c r="E13" s="123" t="s">
        <v>109</v>
      </c>
      <c r="F13" s="123"/>
      <c r="G13" s="124"/>
      <c r="H13" s="123" t="s">
        <v>108</v>
      </c>
      <c r="I13" s="123"/>
      <c r="J13" s="124"/>
      <c r="K13" s="123" t="s">
        <v>107</v>
      </c>
      <c r="L13" s="123"/>
      <c r="M13" s="124"/>
      <c r="N13" s="123" t="s">
        <v>126</v>
      </c>
      <c r="O13" s="123"/>
      <c r="P13" s="124"/>
      <c r="Q13" s="123" t="s">
        <v>125</v>
      </c>
      <c r="R13" s="123"/>
      <c r="S13" s="124"/>
      <c r="T13" s="123" t="s">
        <v>124</v>
      </c>
      <c r="U13" s="123"/>
      <c r="V13" s="124"/>
      <c r="W13" s="123" t="s">
        <v>123</v>
      </c>
      <c r="X13" s="123"/>
      <c r="Y13" s="122"/>
    </row>
    <row r="14" spans="1:25" ht="15.75" thickBot="1" x14ac:dyDescent="0.25">
      <c r="D14" s="117"/>
      <c r="E14" s="108" t="s">
        <v>122</v>
      </c>
      <c r="F14" s="121" t="s">
        <v>106</v>
      </c>
      <c r="H14" s="108" t="s">
        <v>122</v>
      </c>
      <c r="I14" s="121" t="s">
        <v>106</v>
      </c>
      <c r="K14" s="108" t="s">
        <v>122</v>
      </c>
      <c r="L14" s="121" t="s">
        <v>106</v>
      </c>
      <c r="N14" s="108" t="s">
        <v>122</v>
      </c>
      <c r="O14" s="121" t="s">
        <v>25</v>
      </c>
      <c r="Q14" s="108" t="s">
        <v>122</v>
      </c>
      <c r="R14" s="121" t="s">
        <v>106</v>
      </c>
      <c r="T14" s="108" t="s">
        <v>122</v>
      </c>
      <c r="U14" s="121" t="s">
        <v>106</v>
      </c>
      <c r="W14" s="108" t="s">
        <v>122</v>
      </c>
      <c r="X14" s="121" t="s">
        <v>106</v>
      </c>
      <c r="Y14" s="114"/>
    </row>
    <row r="15" spans="1:25" ht="15.75" thickBot="1" x14ac:dyDescent="0.25">
      <c r="D15" s="117"/>
      <c r="E15" s="108" t="s">
        <v>121</v>
      </c>
      <c r="F15" s="121"/>
      <c r="H15" s="108" t="s">
        <v>121</v>
      </c>
      <c r="I15" s="121" t="s">
        <v>25</v>
      </c>
      <c r="K15" s="108" t="s">
        <v>121</v>
      </c>
      <c r="L15" s="121"/>
      <c r="N15" s="108" t="s">
        <v>121</v>
      </c>
      <c r="O15" s="121" t="s">
        <v>106</v>
      </c>
      <c r="Q15" s="108" t="s">
        <v>121</v>
      </c>
      <c r="R15" s="121"/>
      <c r="T15" s="108" t="s">
        <v>121</v>
      </c>
      <c r="U15" s="121"/>
      <c r="W15" s="108" t="s">
        <v>121</v>
      </c>
      <c r="X15" s="121"/>
      <c r="Y15" s="114"/>
    </row>
    <row r="16" spans="1:25" ht="15.75" thickBot="1" x14ac:dyDescent="0.25">
      <c r="D16" s="117"/>
      <c r="E16" s="108" t="s">
        <v>120</v>
      </c>
      <c r="F16" s="121"/>
      <c r="H16" s="108" t="s">
        <v>120</v>
      </c>
      <c r="I16" s="121" t="s">
        <v>25</v>
      </c>
      <c r="K16" s="108" t="s">
        <v>120</v>
      </c>
      <c r="L16" s="121"/>
      <c r="N16" s="108" t="s">
        <v>120</v>
      </c>
      <c r="O16" s="121"/>
      <c r="Q16" s="108" t="s">
        <v>120</v>
      </c>
      <c r="R16" s="121"/>
      <c r="T16" s="108" t="s">
        <v>120</v>
      </c>
      <c r="U16" s="121"/>
      <c r="W16" s="108" t="s">
        <v>120</v>
      </c>
      <c r="X16" s="121"/>
      <c r="Y16" s="114"/>
    </row>
    <row r="17" spans="2:25" x14ac:dyDescent="0.2">
      <c r="D17" s="117"/>
      <c r="Y17" s="114"/>
    </row>
    <row r="18" spans="2:25" x14ac:dyDescent="0.2">
      <c r="D18" s="117"/>
      <c r="E18" s="120" t="s">
        <v>119</v>
      </c>
      <c r="F18" s="120"/>
      <c r="H18" s="120" t="s">
        <v>119</v>
      </c>
      <c r="I18" s="120"/>
      <c r="K18" s="120" t="s">
        <v>119</v>
      </c>
      <c r="L18" s="120"/>
      <c r="N18" s="120" t="s">
        <v>119</v>
      </c>
      <c r="O18" s="120"/>
      <c r="Q18" s="120" t="s">
        <v>119</v>
      </c>
      <c r="R18" s="120"/>
      <c r="T18" s="120" t="s">
        <v>119</v>
      </c>
      <c r="U18" s="120"/>
      <c r="W18" s="120" t="s">
        <v>119</v>
      </c>
      <c r="X18" s="120"/>
      <c r="Y18" s="114"/>
    </row>
    <row r="19" spans="2:25" ht="15.75" thickBot="1" x14ac:dyDescent="0.25">
      <c r="D19" s="117"/>
      <c r="Y19" s="114"/>
    </row>
    <row r="20" spans="2:25" ht="15.75" thickBot="1" x14ac:dyDescent="0.25">
      <c r="B20" s="119" t="s">
        <v>105</v>
      </c>
      <c r="D20" s="117"/>
      <c r="E20" s="116" t="s">
        <v>25</v>
      </c>
      <c r="F20" s="115"/>
      <c r="H20" s="116" t="s">
        <v>25</v>
      </c>
      <c r="I20" s="115"/>
      <c r="K20" s="116" t="s">
        <v>25</v>
      </c>
      <c r="L20" s="115"/>
      <c r="N20" s="116" t="s">
        <v>25</v>
      </c>
      <c r="O20" s="115"/>
      <c r="Q20" s="116" t="s">
        <v>25</v>
      </c>
      <c r="R20" s="115"/>
      <c r="T20" s="116" t="s">
        <v>25</v>
      </c>
      <c r="U20" s="115"/>
      <c r="W20" s="116" t="s">
        <v>25</v>
      </c>
      <c r="X20" s="115"/>
      <c r="Y20" s="114"/>
    </row>
    <row r="21" spans="2:25" ht="15.75" thickBot="1" x14ac:dyDescent="0.25">
      <c r="B21" s="118" t="s">
        <v>118</v>
      </c>
      <c r="D21" s="117"/>
      <c r="E21" s="116" t="s">
        <v>25</v>
      </c>
      <c r="F21" s="115"/>
      <c r="H21" s="116" t="s">
        <v>25</v>
      </c>
      <c r="I21" s="115"/>
      <c r="K21" s="116" t="s">
        <v>25</v>
      </c>
      <c r="L21" s="115"/>
      <c r="N21" s="116" t="s">
        <v>25</v>
      </c>
      <c r="O21" s="115"/>
      <c r="Q21" s="116" t="s">
        <v>25</v>
      </c>
      <c r="R21" s="115"/>
      <c r="T21" s="116" t="s">
        <v>25</v>
      </c>
      <c r="U21" s="115"/>
      <c r="W21" s="116" t="s">
        <v>25</v>
      </c>
      <c r="X21" s="115"/>
      <c r="Y21" s="114"/>
    </row>
    <row r="22" spans="2:25" ht="15.75" thickBot="1" x14ac:dyDescent="0.25">
      <c r="D22" s="113"/>
      <c r="E22" s="112"/>
      <c r="F22" s="111"/>
      <c r="G22" s="112"/>
      <c r="H22" s="112"/>
      <c r="I22" s="111"/>
      <c r="J22" s="112"/>
      <c r="K22" s="112"/>
      <c r="L22" s="111"/>
      <c r="M22" s="112"/>
      <c r="N22" s="112"/>
      <c r="O22" s="111"/>
      <c r="P22" s="112"/>
      <c r="Q22" s="112"/>
      <c r="R22" s="111"/>
      <c r="S22" s="112"/>
      <c r="T22" s="112"/>
      <c r="U22" s="111"/>
      <c r="V22" s="112"/>
      <c r="W22" s="112"/>
      <c r="X22" s="111"/>
      <c r="Y22" s="110"/>
    </row>
  </sheetData>
  <sheetProtection formatColumns="0" selectLockedCells="1"/>
  <mergeCells count="58">
    <mergeCell ref="T21:U21"/>
    <mergeCell ref="W21:X21"/>
    <mergeCell ref="E20:F20"/>
    <mergeCell ref="H20:I20"/>
    <mergeCell ref="K20:L20"/>
    <mergeCell ref="N20:O20"/>
    <mergeCell ref="Q20:R20"/>
    <mergeCell ref="T20:U20"/>
    <mergeCell ref="K13:L13"/>
    <mergeCell ref="N13:O13"/>
    <mergeCell ref="Q13:R13"/>
    <mergeCell ref="T13:U13"/>
    <mergeCell ref="W20:X20"/>
    <mergeCell ref="E21:F21"/>
    <mergeCell ref="H21:I21"/>
    <mergeCell ref="K21:L21"/>
    <mergeCell ref="N21:O21"/>
    <mergeCell ref="Q21:R21"/>
    <mergeCell ref="W13:X13"/>
    <mergeCell ref="E18:F18"/>
    <mergeCell ref="H18:I18"/>
    <mergeCell ref="K18:L18"/>
    <mergeCell ref="N18:O18"/>
    <mergeCell ref="Q18:R18"/>
    <mergeCell ref="T18:U18"/>
    <mergeCell ref="W18:X18"/>
    <mergeCell ref="E13:F13"/>
    <mergeCell ref="H13:I13"/>
    <mergeCell ref="T7:U7"/>
    <mergeCell ref="T9:U9"/>
    <mergeCell ref="T10:U10"/>
    <mergeCell ref="T2:U2"/>
    <mergeCell ref="W7:X7"/>
    <mergeCell ref="W9:X9"/>
    <mergeCell ref="W10:X10"/>
    <mergeCell ref="W2:X2"/>
    <mergeCell ref="N7:O7"/>
    <mergeCell ref="N9:O9"/>
    <mergeCell ref="N10:O10"/>
    <mergeCell ref="N2:O2"/>
    <mergeCell ref="Q7:R7"/>
    <mergeCell ref="Q9:R9"/>
    <mergeCell ref="Q10:R10"/>
    <mergeCell ref="Q2:R2"/>
    <mergeCell ref="H7:I7"/>
    <mergeCell ref="H9:I9"/>
    <mergeCell ref="H10:I10"/>
    <mergeCell ref="H2:I2"/>
    <mergeCell ref="K7:L7"/>
    <mergeCell ref="K9:L9"/>
    <mergeCell ref="K10:L10"/>
    <mergeCell ref="K2:L2"/>
    <mergeCell ref="E10:F10"/>
    <mergeCell ref="A2:B2"/>
    <mergeCell ref="A7:B7"/>
    <mergeCell ref="E2:F2"/>
    <mergeCell ref="E7:F7"/>
    <mergeCell ref="E9:F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B896E-2A91-4ADF-B519-D944659B64FF}">
  <dimension ref="A1:E3"/>
  <sheetViews>
    <sheetView topLeftCell="E1" workbookViewId="0">
      <selection activeCell="E3" sqref="E3"/>
    </sheetView>
  </sheetViews>
  <sheetFormatPr defaultRowHeight="15" x14ac:dyDescent="0.25"/>
  <sheetData>
    <row r="1" spans="1:5" x14ac:dyDescent="0.25">
      <c r="A1" t="s">
        <v>45</v>
      </c>
      <c r="E1" t="s">
        <v>45</v>
      </c>
    </row>
    <row r="2" spans="1:5" x14ac:dyDescent="0.25">
      <c r="A2" t="s">
        <v>46</v>
      </c>
      <c r="E2" t="s">
        <v>47</v>
      </c>
    </row>
    <row r="3" spans="1:5" x14ac:dyDescent="0.25">
      <c r="A3" t="s">
        <v>44</v>
      </c>
      <c r="E3" t="s">
        <v>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BCB23A6-EB7A-435D-A313-6D2A1519F30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CF Facts</vt:lpstr>
      <vt:lpstr>BuyHold</vt:lpstr>
      <vt:lpstr>BuyManRevHold</vt:lpstr>
      <vt:lpstr>LeaseSublease</vt:lpstr>
      <vt:lpstr>BuyManSell</vt:lpstr>
      <vt:lpstr>Planner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Windows User</cp:lastModifiedBy>
  <cp:lastPrinted>2021-11-16T23:00:01Z</cp:lastPrinted>
  <dcterms:created xsi:type="dcterms:W3CDTF">2021-03-14T03:36:09Z</dcterms:created>
  <dcterms:modified xsi:type="dcterms:W3CDTF">2021-11-18T03:40:12Z</dcterms:modified>
</cp:coreProperties>
</file>