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omments2.xml" ContentType="application/vnd.openxmlformats-officedocument.spreadsheetml.comments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tables/table7.xml" ContentType="application/vnd.openxmlformats-officedocument.spreadsheetml.table+xml"/>
  <Override PartName="/xl/charts/chart5.xml" ContentType="application/vnd.openxmlformats-officedocument.drawingml.chart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michaelmay/Documents/MOW Stuff/Working Docs/"/>
    </mc:Choice>
  </mc:AlternateContent>
  <xr:revisionPtr revIDLastSave="0" documentId="13_ncr:1_{9DCA8577-A4E6-7F44-8F1E-B273E3C4E3AD}" xr6:coauthVersionLast="45" xr6:coauthVersionMax="45" xr10:uidLastSave="{00000000-0000-0000-0000-000000000000}"/>
  <bookViews>
    <workbookView xWindow="8980" yWindow="1020" windowWidth="21320" windowHeight="19040" activeTab="2" xr2:uid="{00000000-000D-0000-FFFF-FFFF00000000}"/>
  </bookViews>
  <sheets>
    <sheet name="Dashboard" sheetId="1" r:id="rId1"/>
    <sheet name="Assets" sheetId="2" r:id="rId2"/>
    <sheet name="Liabilities" sheetId="3" r:id="rId3"/>
    <sheet name="Purchase Price" sheetId="5" r:id="rId4"/>
    <sheet name="calculations" sheetId="4" state="hidden" r:id="rId5"/>
  </sheets>
  <definedNames>
    <definedName name="NetWorth">calculations!$C$23</definedName>
    <definedName name="_xlnm.Print_Area" localSheetId="0">Dashboard!$A$1:$H$19</definedName>
    <definedName name="PurchasePrice">'Purchase Price'!$E$27/'Purchase Price'!$G$27</definedName>
    <definedName name="TotalAssets">calculations!$C$15</definedName>
    <definedName name="TotalAvailabileEquity" localSheetId="3">tblCash[[#Totals],[VALUE]]+Assets!$J$26</definedName>
    <definedName name="TotalAvailabileEquity">Assets!$J$26+tblCash[[#Totals],[VALUE]]</definedName>
    <definedName name="TotalLiabilites">calculations!$C$20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" i="3" l="1"/>
  <c r="J26" i="2" l="1"/>
  <c r="J7" i="3"/>
  <c r="J6" i="3"/>
  <c r="J8" i="3" l="1"/>
  <c r="M23" i="2"/>
  <c r="M5" i="2"/>
  <c r="M17" i="2"/>
  <c r="M18" i="2"/>
  <c r="M19" i="2"/>
  <c r="M20" i="2"/>
  <c r="M21" i="2"/>
  <c r="M22" i="2"/>
  <c r="G27" i="5" l="1"/>
  <c r="J13" i="5"/>
  <c r="J14" i="5" s="1"/>
  <c r="J15" i="5" s="1"/>
  <c r="J14" i="3"/>
  <c r="J13" i="3"/>
  <c r="J12" i="3"/>
  <c r="J11" i="3"/>
  <c r="J10" i="3"/>
  <c r="J9" i="3"/>
  <c r="B18" i="2"/>
  <c r="E24" i="5" s="1"/>
  <c r="J17" i="5" l="1"/>
  <c r="H24" i="5" s="1"/>
  <c r="E27" i="5" s="1"/>
  <c r="I27" i="5" s="1"/>
  <c r="F24" i="5"/>
  <c r="J17" i="1"/>
  <c r="B14" i="4"/>
  <c r="B13" i="4"/>
  <c r="C19" i="4"/>
  <c r="C18" i="4"/>
  <c r="B19" i="4"/>
  <c r="B18" i="4"/>
  <c r="C14" i="4"/>
  <c r="C13" i="4"/>
  <c r="C12" i="4"/>
  <c r="B12" i="4"/>
  <c r="C11" i="4"/>
  <c r="B11" i="4"/>
  <c r="C20" i="4"/>
  <c r="C15" i="4"/>
  <c r="D11" i="1" s="1"/>
  <c r="J14" i="2"/>
  <c r="J15" i="3"/>
  <c r="F13" i="3"/>
  <c r="J23" i="2"/>
  <c r="F23" i="2"/>
  <c r="F13" i="2"/>
  <c r="J11" i="1" l="1"/>
  <c r="B12" i="5"/>
  <c r="G11" i="1"/>
  <c r="B12" i="2"/>
  <c r="B12" i="3"/>
  <c r="C23" i="4"/>
  <c r="B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I25" authorId="0" shapeId="0" xr:uid="{DCFC070B-7AD3-2C4F-9EB6-3BB125435BFD}">
      <text>
        <r>
          <rPr>
            <sz val="11"/>
            <color rgb="FF000000"/>
            <rFont val="+mn-lt"/>
            <charset val="1"/>
          </rPr>
          <t xml:space="preserve">This Safety Buffer is to account for any unforeseen circumstances such as Job Loss, Interest Rates Increase, Car Maintenance etc…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F5" authorId="0" shapeId="0" xr:uid="{522CE116-83A0-BE4A-8BE9-6009DFD337CA}">
      <text>
        <r>
          <rPr>
            <b/>
            <sz val="10"/>
            <color rgb="FF000000"/>
            <rFont val="Tahoma"/>
            <family val="2"/>
          </rPr>
          <t>Add the Total Value of the Credit Card - NOT Balance Owing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J5" authorId="0" shapeId="0" xr:uid="{E91483D8-A3B1-A242-B6BA-8CE27CE2E99B}">
      <text>
        <r>
          <rPr>
            <b/>
            <sz val="10"/>
            <color rgb="FF000000"/>
            <rFont val="Tahoma"/>
            <family val="2"/>
          </rPr>
          <t>Car Loans are taken from Assets Personal Mortgage Section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J6" authorId="0" shapeId="0" xr:uid="{5703C942-F05D-9A47-891B-2CBC28D535F5}">
      <text>
        <r>
          <rPr>
            <b/>
            <sz val="10"/>
            <color rgb="FF000000"/>
            <rFont val="Trebuchet MS"/>
            <family val="2"/>
          </rPr>
          <t>Car Loans are taken from Assets Personal Mortgage Section</t>
        </r>
        <r>
          <rPr>
            <sz val="10"/>
            <color rgb="FF000000"/>
            <rFont val="Trebuchet MS"/>
            <family val="2"/>
          </rPr>
          <t xml:space="preserve">
</t>
        </r>
      </text>
    </comment>
    <comment ref="J7" authorId="0" shapeId="0" xr:uid="{D89C05B2-074E-FF41-9E0B-5B3B8F7EDF84}">
      <text>
        <r>
          <rPr>
            <b/>
            <sz val="10"/>
            <color rgb="FF000000"/>
            <rFont val="Tahoma"/>
            <family val="34"/>
          </rPr>
          <t>Car Loans are taken from Assets Personal Mortgage Section</t>
        </r>
        <r>
          <rPr>
            <sz val="10"/>
            <color rgb="FF000000"/>
            <rFont val="Tahoma"/>
            <family val="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<sst xmlns="http://schemas.openxmlformats.org/spreadsheetml/2006/main" count="159" uniqueCount="126">
  <si>
    <t>NET WORTH SUMMARY</t>
  </si>
  <si>
    <t xml:space="preserve"> </t>
  </si>
  <si>
    <t>NET WORTH</t>
  </si>
  <si>
    <t>TOTAL ASSETS</t>
  </si>
  <si>
    <t>TOTAL LIABILITIES</t>
  </si>
  <si>
    <t xml:space="preserve"> CASH</t>
  </si>
  <si>
    <t xml:space="preserve"> UNSECURED</t>
  </si>
  <si>
    <t xml:space="preserve"> INVESTMENTS</t>
  </si>
  <si>
    <t xml:space="preserve"> SECURED</t>
  </si>
  <si>
    <t xml:space="preserve"> RETIREMENT</t>
  </si>
  <si>
    <t xml:space="preserve"> PERSONAL</t>
  </si>
  <si>
    <t>ASSETS</t>
  </si>
  <si>
    <t>CASH</t>
  </si>
  <si>
    <t>VALUE</t>
  </si>
  <si>
    <t>PERSONAL</t>
  </si>
  <si>
    <t>CASH ON HAND</t>
  </si>
  <si>
    <t>OTHER ASSETS 1</t>
  </si>
  <si>
    <t>OTHER ASSETS 2</t>
  </si>
  <si>
    <t>SUBTOTAL</t>
  </si>
  <si>
    <t>INVESTMENTS</t>
  </si>
  <si>
    <t>VIEW LIABILITIES &gt;</t>
  </si>
  <si>
    <t>BONDS</t>
  </si>
  <si>
    <t>MUTUAL FUND INVESTMENTS</t>
  </si>
  <si>
    <t>PARTNERSHIP INTERESTS</t>
  </si>
  <si>
    <t>OTHER INVESTMENTS 1</t>
  </si>
  <si>
    <t>LIABILITIES</t>
  </si>
  <si>
    <t>UNSECURED</t>
  </si>
  <si>
    <t>OWE</t>
  </si>
  <si>
    <t>SECURED</t>
  </si>
  <si>
    <t>CHILD SUPPORT</t>
  </si>
  <si>
    <t>TAX LIABILITY</t>
  </si>
  <si>
    <t>OTHER UNSECURED 1</t>
  </si>
  <si>
    <t>OTHER UNSECURED 2</t>
  </si>
  <si>
    <t>*** This sheet should remain hidden ***</t>
  </si>
  <si>
    <t>Total Assets</t>
  </si>
  <si>
    <t>Total Liabilities</t>
  </si>
  <si>
    <t>Net Worth</t>
  </si>
  <si>
    <t>DASHBOARD</t>
  </si>
  <si>
    <t>Column3</t>
  </si>
  <si>
    <t>INVESTMENT PROPERTIES</t>
  </si>
  <si>
    <t>PROPERTY 1</t>
  </si>
  <si>
    <t>PROPERTY 2</t>
  </si>
  <si>
    <t>PROPERTY 3</t>
  </si>
  <si>
    <t>PROPERTY 4</t>
  </si>
  <si>
    <t>PROPERTY 5</t>
  </si>
  <si>
    <t>PROPERTY 6</t>
  </si>
  <si>
    <t>PRINCIPLE PLACE OF RESIDENCE</t>
  </si>
  <si>
    <t>CAR 1</t>
  </si>
  <si>
    <t>CAR 2</t>
  </si>
  <si>
    <t>CAR 3</t>
  </si>
  <si>
    <t>HOME CONTENTS</t>
  </si>
  <si>
    <t>JEWELLERY</t>
  </si>
  <si>
    <t>TERM DEPOSITS</t>
  </si>
  <si>
    <t>SHARES</t>
  </si>
  <si>
    <t>SUPERANNUATION</t>
  </si>
  <si>
    <t>SAVINGS ACCOUNTS 1</t>
  </si>
  <si>
    <t>SAVINGS ACCOUNTS 2</t>
  </si>
  <si>
    <t>OTHER CASH 2</t>
  </si>
  <si>
    <t>CASH VALE OF LIFE INSURANCE</t>
  </si>
  <si>
    <t>OTHER CASH 3</t>
  </si>
  <si>
    <t>PROPERTY VALUE</t>
  </si>
  <si>
    <t>MORTGAGE</t>
  </si>
  <si>
    <t>LIKELY LVR</t>
  </si>
  <si>
    <t>EQUITY</t>
  </si>
  <si>
    <t>TOTAL AVAIL EQUITY</t>
  </si>
  <si>
    <t>PURCHASE PRICE</t>
  </si>
  <si>
    <t>CREDIT CARD 1</t>
  </si>
  <si>
    <t>CREDIT CARD 2</t>
  </si>
  <si>
    <t>OTHER CASH 1</t>
  </si>
  <si>
    <t>STUDENT DEBT</t>
  </si>
  <si>
    <t>INTEREST FREE REPAYMENTS ie EZI Pay</t>
  </si>
  <si>
    <t>CAR LOAN 1</t>
  </si>
  <si>
    <t>CAR LOAN 2</t>
  </si>
  <si>
    <t>INVESTMENT PROPERTY 1</t>
  </si>
  <si>
    <t>INVESTMENT PROPERTY 2</t>
  </si>
  <si>
    <t>INVESTMENT PROPERTY 3</t>
  </si>
  <si>
    <t>INVESTMENT PROPERTY 4</t>
  </si>
  <si>
    <t>INVESTMENT PROPERTY 5</t>
  </si>
  <si>
    <t>INVESTMENT PROPERTY 6</t>
  </si>
  <si>
    <t>SAFETY BUFFER</t>
  </si>
  <si>
    <t>STRATEGY</t>
  </si>
  <si>
    <t>TYPE OF INVESTMENT STRATEGY</t>
  </si>
  <si>
    <t>EXAMPLES</t>
  </si>
  <si>
    <t>RENOVATION</t>
  </si>
  <si>
    <t>SIMPLE STRATA TITLE</t>
  </si>
  <si>
    <t>SIMPLE SUBDIVISION</t>
  </si>
  <si>
    <t>SIMPLE COUNCIL APPLICATIONS</t>
  </si>
  <si>
    <t>SIMPLE ENGINEERING APPROVALS</t>
  </si>
  <si>
    <t>DEVELOPMENT CONTRIBUTIONS</t>
  </si>
  <si>
    <t>TYPE</t>
  </si>
  <si>
    <t>Cosmetic</t>
  </si>
  <si>
    <t>Code Assessbile</t>
  </si>
  <si>
    <t>Structural</t>
  </si>
  <si>
    <t>ESTIMATED COSTS</t>
  </si>
  <si>
    <t>ACTUAL COSTS</t>
  </si>
  <si>
    <t>$5K to $30K</t>
  </si>
  <si>
    <t>$30K to $75K</t>
  </si>
  <si>
    <t>$75K to $200K Plus</t>
  </si>
  <si>
    <t>$30K</t>
  </si>
  <si>
    <t>$50K</t>
  </si>
  <si>
    <t>$10K</t>
  </si>
  <si>
    <t>Varies</t>
  </si>
  <si>
    <t>SUB-TOTAL</t>
  </si>
  <si>
    <t>CONTINGENCY 10%</t>
  </si>
  <si>
    <t>DO YOU HAVE ENOUGH FUNDS TO COMPLETE YOUR STRATEGY?</t>
  </si>
  <si>
    <t>WHAT IS THE PURCHASE PRICE I CAN AFFORD?</t>
  </si>
  <si>
    <t>STEP 1</t>
  </si>
  <si>
    <t>TOTAL STRATEGY COST</t>
  </si>
  <si>
    <t>STRATEGY COST</t>
  </si>
  <si>
    <t>NET AWE</t>
  </si>
  <si>
    <t>AVAILABLE WORKING EQUITY (AWE)</t>
  </si>
  <si>
    <t>ENTER LIKELY LVR ON PROPERTY PURCHASE</t>
  </si>
  <si>
    <t>STEP 2</t>
  </si>
  <si>
    <t>(EXPECTED INTEREST RATE + REVERSE LVR)</t>
  </si>
  <si>
    <t>EXPECTED PURCHASE INTEREST RATE</t>
  </si>
  <si>
    <t>%</t>
  </si>
  <si>
    <t>STEP 1: VIEW ASSETS &gt;&gt;</t>
  </si>
  <si>
    <t>STEP 2: VIEW LIABILITIES &gt;&gt;</t>
  </si>
  <si>
    <t>STEP 3: VIEW PURCHASE PRICE &gt;&gt;</t>
  </si>
  <si>
    <t>GO TO VIEW LIABILITIES WHEN COMPLETE &gt;&gt;</t>
  </si>
  <si>
    <t>VIEW PURCHASE PRICE &gt;&gt;</t>
  </si>
  <si>
    <t>GO TO VIEW PURCHASE PRICE WHEN COMPLETE &gt;&gt;</t>
  </si>
  <si>
    <t>&lt;&lt;&lt; GO BACK TO DASHBOARD</t>
  </si>
  <si>
    <t>AVAILABLE WORKING EQUITY</t>
  </si>
  <si>
    <t>TOTAL AWE</t>
  </si>
  <si>
    <t>CAR LOAN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</si>
</sst>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"/>
    <numFmt numFmtId="165" formatCode="_-[$$-C09]* #,##0.00_-;\-[$$-C09]* #,##0.00_-;_-[$$-C09]* &quot;-&quot;??_-;_-@_-"/>
    <numFmt numFmtId="166" formatCode="_-[$$-C09]* #,##0_-;\-[$$-C09]* #,##0_-;_-[$$-C09]* &quot;-&quot;??_-;_-@_-"/>
    <numFmt numFmtId="167" formatCode="&quot;$&quot;#,##0.00"/>
  </numFmts>
  <fonts count="31">
    <font>
      <sz val="9"/>
      <color theme="1"/>
      <name val="Trebuchet MS"/>
      <family val="2"/>
      <scheme val="minor"/>
    </font>
    <font>
      <sz val="11"/>
      <color theme="1"/>
      <name val="Trebuchet MS"/>
      <family val="2"/>
      <scheme val="minor"/>
    </font>
    <font>
      <sz val="11"/>
      <color theme="0"/>
      <name val="Trebuchet MS"/>
      <family val="2"/>
      <scheme val="minor"/>
    </font>
    <font>
      <sz val="16"/>
      <color theme="1"/>
      <name val="Trebuchet MS"/>
      <family val="2"/>
      <scheme val="minor"/>
    </font>
    <font>
      <sz val="24"/>
      <color theme="1"/>
      <name val="Trebuchet MS"/>
      <family val="2"/>
      <scheme val="minor"/>
    </font>
    <font>
      <sz val="34"/>
      <color theme="1"/>
      <name val="Trebuchet MS"/>
      <family val="2"/>
      <scheme val="minor"/>
    </font>
    <font>
      <sz val="45"/>
      <color theme="1"/>
      <name val="Trebuchet MS"/>
      <family val="2"/>
      <scheme val="minor"/>
    </font>
    <font>
      <sz val="13"/>
      <color theme="1"/>
      <name val="Trebuchet MS"/>
      <family val="2"/>
      <scheme val="minor"/>
    </font>
    <font>
      <sz val="16"/>
      <color theme="1"/>
      <name val="Trebuchet MS"/>
      <family val="2"/>
      <scheme val="major"/>
    </font>
    <font>
      <sz val="36"/>
      <color theme="1"/>
      <name val="Trebuchet MS"/>
      <family val="2"/>
      <scheme val="major"/>
    </font>
    <font>
      <sz val="28"/>
      <color theme="1"/>
      <name val="Trebuchet MS"/>
      <family val="2"/>
      <scheme val="major"/>
    </font>
    <font>
      <sz val="26"/>
      <color theme="3"/>
      <name val="Trebuchet MS"/>
      <family val="2"/>
      <scheme val="major"/>
    </font>
    <font>
      <sz val="14"/>
      <color theme="3"/>
      <name val="Trebuchet MS"/>
      <family val="2"/>
      <scheme val="major"/>
    </font>
    <font>
      <sz val="11"/>
      <color theme="3"/>
      <name val="Trebuchet MS"/>
      <family val="2"/>
      <scheme val="major"/>
    </font>
    <font>
      <sz val="24"/>
      <color theme="3"/>
      <name val="Trebuchet MS"/>
      <family val="2"/>
      <scheme val="major"/>
    </font>
    <font>
      <sz val="9"/>
      <color theme="1"/>
      <name val="Trebuchet MS"/>
      <family val="2"/>
      <scheme val="minor"/>
    </font>
    <font>
      <sz val="12"/>
      <color theme="7" tint="-0.24994659260841701"/>
      <name val="Trebuchet MS"/>
      <family val="2"/>
      <scheme val="major"/>
    </font>
    <font>
      <sz val="12"/>
      <color theme="7" tint="-0.24994659260841701"/>
      <name val="Trebuchet MS"/>
      <family val="2"/>
      <scheme val="minor"/>
    </font>
    <font>
      <b/>
      <sz val="12"/>
      <color theme="1"/>
      <name val="Trebuchet MS"/>
      <family val="2"/>
      <scheme val="minor"/>
    </font>
    <font>
      <sz val="8"/>
      <name val="Trebuchet MS"/>
      <family val="2"/>
      <scheme val="minor"/>
    </font>
    <font>
      <b/>
      <sz val="9"/>
      <color theme="1"/>
      <name val="Trebuchet MS"/>
      <family val="2"/>
      <scheme val="minor"/>
    </font>
    <font>
      <sz val="11"/>
      <color rgb="FF000000"/>
      <name val="+mn-lt"/>
      <charset val="1"/>
    </font>
    <font>
      <sz val="9"/>
      <color rgb="FF0070C0"/>
      <name val="Trebuchet MS"/>
      <family val="2"/>
      <scheme val="minor"/>
    </font>
    <font>
      <b/>
      <sz val="16"/>
      <color theme="1"/>
      <name val="Trebuchet MS"/>
      <family val="2"/>
      <scheme val="minor"/>
    </font>
    <font>
      <sz val="28"/>
      <color theme="1"/>
      <name val="Trebuchet MS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10"/>
      <color rgb="FF000000"/>
      <name val="Tahoma"/>
      <family val="34"/>
    </font>
    <font>
      <sz val="10"/>
      <color rgb="FF000000"/>
      <name val="Tahoma"/>
      <family val="34"/>
    </font>
    <font>
      <b/>
      <sz val="10"/>
      <color rgb="FF000000"/>
      <name val="Trebuchet MS"/>
      <family val="2"/>
    </font>
    <font>
      <sz val="10"/>
      <color rgb="FF000000"/>
      <name val="Trebuchet MS"/>
      <family val="2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theme="7" tint="0.79998168889431442"/>
      </patternFill>
    </fill>
    <fill>
      <patternFill patternType="solid">
        <fgColor rgb="FFE7F2D9"/>
        <bgColor rgb="FFE7F2D9"/>
      </patternFill>
    </fill>
    <fill>
      <patternFill patternType="solid">
        <fgColor rgb="FF0070C0"/>
        <bgColor theme="7" tint="0.79998168889431442"/>
      </patternFill>
    </fill>
    <fill>
      <patternFill patternType="solid">
        <fgColor rgb="FFFFFFD6"/>
        <bgColor theme="7" tint="0.79998168889431442"/>
      </patternFill>
    </fill>
    <fill>
      <patternFill patternType="solid">
        <fgColor rgb="FFFFFFD6"/>
        <bgColor indexed="64"/>
      </patternFill>
    </fill>
    <fill>
      <patternFill patternType="solid">
        <fgColor rgb="FFFFFFD7"/>
        <bgColor theme="7" tint="0.79998168889431442"/>
      </patternFill>
    </fill>
  </fills>
  <borders count="23">
    <border>
      <left/>
      <right/>
      <top/>
      <bottom/>
      <diagonal/>
    </border>
    <border>
      <left style="mediumDashed">
        <color theme="7"/>
      </left>
      <right/>
      <top/>
      <bottom/>
      <diagonal/>
    </border>
    <border>
      <left/>
      <right/>
      <top/>
      <bottom style="thick">
        <color theme="7"/>
      </bottom>
      <diagonal/>
    </border>
    <border>
      <left/>
      <right style="mediumDashed">
        <color theme="7"/>
      </right>
      <top/>
      <bottom style="thick">
        <color theme="7"/>
      </bottom>
      <diagonal/>
    </border>
    <border>
      <left style="mediumDashed">
        <color theme="7"/>
      </left>
      <right/>
      <top/>
      <bottom style="thick">
        <color theme="7"/>
      </bottom>
      <diagonal/>
    </border>
    <border>
      <left/>
      <right style="mediumDashed">
        <color theme="7"/>
      </right>
      <top/>
      <bottom/>
      <diagonal/>
    </border>
    <border>
      <left/>
      <right/>
      <top/>
      <bottom style="mediumDashed">
        <color theme="7"/>
      </bottom>
      <diagonal/>
    </border>
    <border>
      <left/>
      <right style="mediumDashed">
        <color theme="7"/>
      </right>
      <top/>
      <bottom style="mediumDashed">
        <color theme="7"/>
      </bottom>
      <diagonal/>
    </border>
    <border>
      <left/>
      <right style="mediumDashed">
        <color theme="7"/>
      </right>
      <top style="mediumDashed">
        <color theme="7"/>
      </top>
      <bottom/>
      <diagonal/>
    </border>
    <border>
      <left style="mediumDashed">
        <color theme="7"/>
      </left>
      <right/>
      <top/>
      <bottom style="mediumDashed">
        <color theme="7"/>
      </bottom>
      <diagonal/>
    </border>
    <border>
      <left/>
      <right/>
      <top style="mediumDashed">
        <color theme="7"/>
      </top>
      <bottom/>
      <diagonal/>
    </border>
    <border>
      <left/>
      <right/>
      <top/>
      <bottom style="medium">
        <color theme="7"/>
      </bottom>
      <diagonal/>
    </border>
    <border>
      <left/>
      <right/>
      <top style="medium">
        <color theme="7"/>
      </top>
      <bottom style="medium">
        <color theme="7"/>
      </bottom>
      <diagonal/>
    </border>
    <border>
      <left style="thin">
        <color theme="7" tint="0.79998168889431442"/>
      </left>
      <right/>
      <top/>
      <bottom/>
      <diagonal/>
    </border>
    <border>
      <left/>
      <right/>
      <top/>
      <bottom style="double">
        <color theme="0" tint="-0.249977111117893"/>
      </bottom>
      <diagonal/>
    </border>
    <border>
      <left/>
      <right/>
      <top/>
      <bottom style="medium">
        <color rgb="FF92D050"/>
      </bottom>
      <diagonal/>
    </border>
    <border>
      <left/>
      <right style="mediumDashed">
        <color rgb="FF92D050"/>
      </right>
      <top/>
      <bottom/>
      <diagonal/>
    </border>
    <border>
      <left/>
      <right style="medium">
        <color rgb="FF0070C0"/>
      </right>
      <top/>
      <bottom/>
      <diagonal/>
    </border>
    <border>
      <left/>
      <right/>
      <top style="mediumDashed">
        <color rgb="FF92D050"/>
      </top>
      <bottom/>
      <diagonal/>
    </border>
    <border>
      <left/>
      <right style="mediumDashed">
        <color rgb="FF92D050"/>
      </right>
      <top style="mediumDashed">
        <color rgb="FF92D05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8">
    <xf numFmtId="0" fontId="0" fillId="2" borderId="0"/>
    <xf numFmtId="0" fontId="14" fillId="0" borderId="0" applyNumberFormat="0" applyFill="0" applyBorder="0" applyAlignment="0" applyProtection="0"/>
    <xf numFmtId="0" fontId="12" fillId="0" borderId="0" applyNumberFormat="0" applyFill="0" applyBorder="0" applyProtection="0">
      <alignment horizontal="left" indent="2"/>
    </xf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6" fillId="2" borderId="0" applyNumberFormat="0" applyFill="0" applyBorder="0" applyAlignment="0" applyProtection="0"/>
    <xf numFmtId="0" fontId="17" fillId="2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144">
    <xf numFmtId="0" fontId="0" fillId="2" borderId="0" xfId="0"/>
    <xf numFmtId="0" fontId="0" fillId="2" borderId="0" xfId="0" applyFont="1"/>
    <xf numFmtId="0" fontId="2" fillId="3" borderId="0" xfId="0" applyFont="1" applyFill="1"/>
    <xf numFmtId="164" fontId="2" fillId="3" borderId="0" xfId="0" applyNumberFormat="1" applyFont="1" applyFill="1" applyAlignment="1">
      <alignment horizontal="right" indent="1"/>
    </xf>
    <xf numFmtId="0" fontId="2" fillId="4" borderId="0" xfId="0" applyFont="1" applyFill="1"/>
    <xf numFmtId="164" fontId="2" fillId="4" borderId="0" xfId="0" applyNumberFormat="1" applyFont="1" applyFill="1" applyAlignment="1">
      <alignment horizontal="right" indent="1"/>
    </xf>
    <xf numFmtId="164" fontId="2" fillId="5" borderId="0" xfId="0" applyNumberFormat="1" applyFont="1" applyFill="1" applyAlignment="1">
      <alignment horizontal="right" indent="1"/>
    </xf>
    <xf numFmtId="0" fontId="2" fillId="5" borderId="0" xfId="0" applyFont="1" applyFill="1"/>
    <xf numFmtId="0" fontId="0" fillId="2" borderId="5" xfId="0" applyFont="1" applyBorder="1"/>
    <xf numFmtId="0" fontId="0" fillId="2" borderId="0" xfId="0" applyFont="1" applyBorder="1"/>
    <xf numFmtId="164" fontId="6" fillId="2" borderId="6" xfId="0" applyNumberFormat="1" applyFont="1" applyBorder="1" applyAlignment="1">
      <alignment horizontal="center"/>
    </xf>
    <xf numFmtId="0" fontId="0" fillId="2" borderId="1" xfId="0" applyFont="1" applyBorder="1"/>
    <xf numFmtId="164" fontId="6" fillId="2" borderId="7" xfId="0" applyNumberFormat="1" applyFont="1" applyBorder="1" applyAlignment="1">
      <alignment horizontal="center"/>
    </xf>
    <xf numFmtId="0" fontId="3" fillId="2" borderId="10" xfId="0" applyFont="1" applyBorder="1" applyAlignment="1">
      <alignment horizontal="center"/>
    </xf>
    <xf numFmtId="0" fontId="7" fillId="2" borderId="0" xfId="0" applyFont="1" applyBorder="1" applyAlignment="1">
      <alignment horizontal="left" indent="4"/>
    </xf>
    <xf numFmtId="164" fontId="6" fillId="2" borderId="9" xfId="0" applyNumberFormat="1" applyFont="1" applyBorder="1" applyAlignment="1">
      <alignment horizontal="center"/>
    </xf>
    <xf numFmtId="0" fontId="3" fillId="2" borderId="8" xfId="0" applyFont="1" applyBorder="1" applyAlignment="1">
      <alignment horizontal="center"/>
    </xf>
    <xf numFmtId="0" fontId="7" fillId="2" borderId="5" xfId="0" applyFont="1" applyBorder="1" applyAlignment="1">
      <alignment horizontal="left" indent="4"/>
    </xf>
    <xf numFmtId="0" fontId="5" fillId="2" borderId="1" xfId="0" applyFont="1" applyBorder="1" applyAlignment="1">
      <alignment horizontal="center"/>
    </xf>
    <xf numFmtId="0" fontId="1" fillId="2" borderId="5" xfId="0" applyFont="1" applyBorder="1" applyAlignment="1">
      <alignment horizontal="left" indent="4"/>
    </xf>
    <xf numFmtId="0" fontId="1" fillId="2" borderId="0" xfId="0" applyFont="1" applyBorder="1" applyAlignment="1">
      <alignment horizontal="left" indent="4"/>
    </xf>
    <xf numFmtId="0" fontId="1" fillId="2" borderId="0" xfId="0" applyFont="1"/>
    <xf numFmtId="164" fontId="10" fillId="2" borderId="6" xfId="0" applyNumberFormat="1" applyFont="1" applyBorder="1" applyAlignment="1">
      <alignment horizontal="center"/>
    </xf>
    <xf numFmtId="164" fontId="9" fillId="2" borderId="6" xfId="0" applyNumberFormat="1" applyFont="1" applyBorder="1" applyAlignment="1">
      <alignment horizontal="center"/>
    </xf>
    <xf numFmtId="0" fontId="12" fillId="2" borderId="2" xfId="2" applyFill="1" applyBorder="1">
      <alignment horizontal="left" indent="2"/>
    </xf>
    <xf numFmtId="0" fontId="13" fillId="2" borderId="11" xfId="3" applyFill="1" applyBorder="1" applyAlignment="1">
      <alignment horizontal="left" vertical="center" indent="4"/>
    </xf>
    <xf numFmtId="0" fontId="13" fillId="2" borderId="12" xfId="3" applyFill="1" applyBorder="1" applyAlignment="1">
      <alignment horizontal="left" vertical="center" indent="4"/>
    </xf>
    <xf numFmtId="0" fontId="12" fillId="2" borderId="4" xfId="2" applyFill="1" applyBorder="1">
      <alignment horizontal="left" indent="2"/>
    </xf>
    <xf numFmtId="0" fontId="12" fillId="2" borderId="10" xfId="2" applyFill="1" applyBorder="1" applyAlignment="1">
      <alignment horizontal="left" indent="1"/>
    </xf>
    <xf numFmtId="0" fontId="0" fillId="2" borderId="0" xfId="0" applyFont="1" applyFill="1" applyBorder="1" applyAlignment="1">
      <alignment horizontal="left" vertical="center"/>
    </xf>
    <xf numFmtId="3" fontId="0" fillId="2" borderId="0" xfId="0" applyNumberFormat="1" applyFont="1" applyFill="1" applyBorder="1" applyAlignment="1">
      <alignment horizontal="right" vertical="center" indent="1"/>
    </xf>
    <xf numFmtId="0" fontId="0" fillId="2" borderId="0" xfId="0" applyFont="1" applyFill="1" applyBorder="1" applyAlignment="1">
      <alignment horizontal="left"/>
    </xf>
    <xf numFmtId="0" fontId="11" fillId="2" borderId="2" xfId="4" applyFill="1" applyBorder="1" applyAlignment="1">
      <alignment horizontal="left" indent="1"/>
    </xf>
    <xf numFmtId="0" fontId="0" fillId="2" borderId="0" xfId="0" applyFill="1"/>
    <xf numFmtId="0" fontId="0" fillId="2" borderId="0" xfId="0" applyFill="1" applyAlignment="1">
      <alignment horizontal="left" indent="1"/>
    </xf>
    <xf numFmtId="0" fontId="0" fillId="2" borderId="2" xfId="0" applyFill="1" applyBorder="1"/>
    <xf numFmtId="0" fontId="0" fillId="2" borderId="3" xfId="0" applyFill="1" applyBorder="1"/>
    <xf numFmtId="0" fontId="4" fillId="2" borderId="0" xfId="0" applyFont="1" applyFill="1" applyAlignment="1">
      <alignment vertical="center"/>
    </xf>
    <xf numFmtId="0" fontId="8" fillId="2" borderId="3" xfId="0" applyFont="1" applyFill="1" applyBorder="1" applyAlignment="1">
      <alignment horizontal="left" indent="1"/>
    </xf>
    <xf numFmtId="0" fontId="16" fillId="2" borderId="0" xfId="5" applyFill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0" fillId="2" borderId="0" xfId="0" applyFill="1" applyAlignment="1">
      <alignment vertical="center"/>
    </xf>
    <xf numFmtId="0" fontId="0" fillId="2" borderId="13" xfId="0" applyFill="1" applyBorder="1"/>
    <xf numFmtId="164" fontId="9" fillId="2" borderId="0" xfId="0" applyNumberFormat="1" applyFont="1" applyFill="1" applyAlignment="1">
      <alignment horizontal="center" vertical="center"/>
    </xf>
    <xf numFmtId="0" fontId="14" fillId="2" borderId="0" xfId="1" applyFill="1" applyBorder="1" applyAlignment="1">
      <alignment horizontal="center" vertical="center"/>
    </xf>
    <xf numFmtId="0" fontId="14" fillId="2" borderId="0" xfId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NumberFormat="1" applyFill="1" applyAlignment="1">
      <alignment vertical="center"/>
    </xf>
    <xf numFmtId="0" fontId="0" fillId="2" borderId="2" xfId="0" applyNumberFormat="1" applyFill="1" applyBorder="1" applyAlignment="1">
      <alignment vertical="center"/>
    </xf>
    <xf numFmtId="0" fontId="0" fillId="2" borderId="0" xfId="0" applyNumberFormat="1" applyFont="1" applyFill="1" applyBorder="1" applyAlignment="1">
      <alignment horizontal="right" vertical="center" indent="1"/>
    </xf>
    <xf numFmtId="3" fontId="0" fillId="2" borderId="0" xfId="0" applyNumberFormat="1" applyFill="1" applyBorder="1" applyAlignment="1">
      <alignment horizontal="right" vertical="center" indent="1"/>
    </xf>
    <xf numFmtId="3" fontId="0" fillId="2" borderId="0" xfId="0" applyNumberFormat="1" applyFill="1" applyAlignment="1">
      <alignment horizontal="right" vertical="center" indent="1"/>
    </xf>
    <xf numFmtId="0" fontId="14" fillId="2" borderId="0" xfId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165" fontId="0" fillId="2" borderId="0" xfId="0" applyNumberFormat="1" applyFont="1" applyFill="1" applyBorder="1" applyAlignment="1">
      <alignment horizontal="right" vertical="center" indent="1"/>
    </xf>
    <xf numFmtId="0" fontId="20" fillId="2" borderId="0" xfId="0" applyFont="1" applyFill="1" applyBorder="1" applyAlignment="1">
      <alignment horizontal="left" vertical="center"/>
    </xf>
    <xf numFmtId="165" fontId="20" fillId="2" borderId="0" xfId="0" applyNumberFormat="1" applyFont="1" applyFill="1" applyBorder="1" applyAlignment="1">
      <alignment horizontal="right" vertical="center" indent="1"/>
    </xf>
    <xf numFmtId="0" fontId="20" fillId="2" borderId="0" xfId="0" applyFont="1" applyFill="1"/>
    <xf numFmtId="165" fontId="0" fillId="2" borderId="0" xfId="0" applyNumberFormat="1" applyFill="1" applyAlignment="1">
      <alignment horizontal="right" vertical="center" indent="1"/>
    </xf>
    <xf numFmtId="0" fontId="20" fillId="2" borderId="14" xfId="0" applyFont="1" applyFill="1" applyBorder="1" applyAlignment="1">
      <alignment horizontal="left"/>
    </xf>
    <xf numFmtId="165" fontId="20" fillId="2" borderId="14" xfId="0" applyNumberFormat="1" applyFont="1" applyFill="1" applyBorder="1" applyAlignment="1">
      <alignment horizontal="right" vertical="center" indent="1"/>
    </xf>
    <xf numFmtId="164" fontId="6" fillId="2" borderId="0" xfId="0" applyNumberFormat="1" applyFont="1" applyBorder="1" applyAlignment="1">
      <alignment horizontal="center"/>
    </xf>
    <xf numFmtId="0" fontId="3" fillId="2" borderId="0" xfId="0" applyFont="1" applyBorder="1" applyAlignment="1">
      <alignment horizontal="center"/>
    </xf>
    <xf numFmtId="164" fontId="9" fillId="2" borderId="15" xfId="0" applyNumberFormat="1" applyFont="1" applyBorder="1" applyAlignment="1">
      <alignment horizontal="center"/>
    </xf>
    <xf numFmtId="166" fontId="0" fillId="2" borderId="0" xfId="0" applyNumberFormat="1" applyFont="1" applyFill="1" applyBorder="1" applyAlignment="1">
      <alignment horizontal="right" vertical="center" indent="1"/>
    </xf>
    <xf numFmtId="165" fontId="0" fillId="2" borderId="0" xfId="0" applyNumberFormat="1" applyFill="1" applyBorder="1" applyAlignment="1">
      <alignment horizontal="right" vertical="center" indent="1"/>
    </xf>
    <xf numFmtId="0" fontId="20" fillId="6" borderId="0" xfId="0" applyFont="1" applyFill="1"/>
    <xf numFmtId="0" fontId="0" fillId="7" borderId="0" xfId="0" applyFill="1"/>
    <xf numFmtId="0" fontId="0" fillId="7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3" fontId="0" fillId="0" borderId="0" xfId="0" applyNumberFormat="1" applyFill="1" applyAlignment="1">
      <alignment horizontal="right" vertical="center" indent="1"/>
    </xf>
    <xf numFmtId="0" fontId="0" fillId="0" borderId="0" xfId="0" applyFill="1"/>
    <xf numFmtId="0" fontId="0" fillId="8" borderId="0" xfId="0" applyFont="1" applyFill="1" applyBorder="1" applyAlignment="1">
      <alignment horizontal="left" vertical="center"/>
    </xf>
    <xf numFmtId="0" fontId="0" fillId="8" borderId="0" xfId="0" applyNumberFormat="1" applyFont="1" applyFill="1" applyBorder="1" applyAlignment="1">
      <alignment horizontal="right" vertical="center" indent="1"/>
    </xf>
    <xf numFmtId="0" fontId="0" fillId="2" borderId="16" xfId="0" applyFill="1" applyBorder="1"/>
    <xf numFmtId="164" fontId="9" fillId="2" borderId="16" xfId="0" applyNumberFormat="1" applyFont="1" applyFill="1" applyBorder="1" applyAlignment="1">
      <alignment horizontal="center" vertical="center"/>
    </xf>
    <xf numFmtId="0" fontId="0" fillId="2" borderId="17" xfId="0" applyFill="1" applyBorder="1"/>
    <xf numFmtId="49" fontId="0" fillId="8" borderId="0" xfId="0" applyNumberFormat="1" applyFont="1" applyFill="1" applyBorder="1" applyAlignment="1">
      <alignment horizontal="right" vertical="center" indent="1"/>
    </xf>
    <xf numFmtId="49" fontId="0" fillId="8" borderId="0" xfId="0" applyNumberFormat="1" applyFont="1" applyFill="1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49" fontId="0" fillId="8" borderId="0" xfId="0" applyNumberFormat="1" applyFill="1" applyAlignment="1">
      <alignment vertical="center"/>
    </xf>
    <xf numFmtId="49" fontId="22" fillId="8" borderId="0" xfId="0" applyNumberFormat="1" applyFont="1" applyFill="1" applyBorder="1" applyAlignment="1">
      <alignment horizontal="left" vertical="center"/>
    </xf>
    <xf numFmtId="0" fontId="20" fillId="7" borderId="0" xfId="0" applyFont="1" applyFill="1"/>
    <xf numFmtId="0" fontId="20" fillId="0" borderId="0" xfId="0" applyFont="1" applyFill="1" applyBorder="1" applyAlignment="1">
      <alignment horizontal="left" vertical="center"/>
    </xf>
    <xf numFmtId="165" fontId="0" fillId="0" borderId="0" xfId="0" applyNumberFormat="1" applyFont="1" applyFill="1" applyBorder="1" applyAlignment="1">
      <alignment horizontal="right" vertical="center" indent="1"/>
    </xf>
    <xf numFmtId="0" fontId="20" fillId="7" borderId="0" xfId="0" applyFont="1" applyFill="1" applyBorder="1" applyAlignment="1">
      <alignment vertical="center"/>
    </xf>
    <xf numFmtId="0" fontId="0" fillId="2" borderId="18" xfId="0" applyFill="1" applyBorder="1"/>
    <xf numFmtId="3" fontId="0" fillId="2" borderId="18" xfId="0" applyNumberFormat="1" applyFill="1" applyBorder="1" applyAlignment="1">
      <alignment horizontal="right" vertical="center" indent="1"/>
    </xf>
    <xf numFmtId="0" fontId="0" fillId="2" borderId="19" xfId="0" applyFill="1" applyBorder="1"/>
    <xf numFmtId="0" fontId="16" fillId="2" borderId="16" xfId="5" applyFill="1" applyBorder="1" applyAlignment="1">
      <alignment horizontal="center"/>
    </xf>
    <xf numFmtId="0" fontId="16" fillId="2" borderId="0" xfId="5" applyFill="1" applyBorder="1" applyAlignment="1">
      <alignment horizontal="center"/>
    </xf>
    <xf numFmtId="0" fontId="18" fillId="2" borderId="0" xfId="0" applyFont="1" applyFill="1" applyBorder="1"/>
    <xf numFmtId="0" fontId="23" fillId="2" borderId="0" xfId="0" applyFont="1" applyFill="1" applyBorder="1"/>
    <xf numFmtId="3" fontId="23" fillId="2" borderId="0" xfId="0" applyNumberFormat="1" applyFont="1" applyFill="1" applyBorder="1" applyAlignment="1">
      <alignment horizontal="right" vertical="center" indent="1"/>
    </xf>
    <xf numFmtId="3" fontId="23" fillId="2" borderId="0" xfId="0" applyNumberFormat="1" applyFont="1" applyFill="1" applyBorder="1" applyAlignment="1">
      <alignment horizontal="right" vertical="center"/>
    </xf>
    <xf numFmtId="0" fontId="18" fillId="2" borderId="0" xfId="0" applyFont="1" applyFill="1" applyAlignment="1">
      <alignment vertical="center"/>
    </xf>
    <xf numFmtId="3" fontId="0" fillId="2" borderId="0" xfId="0" applyNumberFormat="1" applyFill="1" applyAlignment="1">
      <alignment horizontal="right" vertical="center"/>
    </xf>
    <xf numFmtId="0" fontId="20" fillId="2" borderId="0" xfId="0" applyFont="1" applyFill="1" applyAlignment="1">
      <alignment horizontal="center" vertical="center"/>
    </xf>
    <xf numFmtId="3" fontId="20" fillId="2" borderId="0" xfId="0" applyNumberFormat="1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0" fillId="2" borderId="0" xfId="0" applyFill="1" applyAlignment="1">
      <alignment horizontal="left" vertical="center"/>
    </xf>
    <xf numFmtId="165" fontId="24" fillId="2" borderId="0" xfId="0" applyNumberFormat="1" applyFont="1" applyAlignment="1">
      <alignment horizontal="center"/>
    </xf>
    <xf numFmtId="0" fontId="0" fillId="2" borderId="0" xfId="0" applyFill="1" applyBorder="1" applyAlignment="1">
      <alignment horizontal="right" vertical="center"/>
    </xf>
    <xf numFmtId="0" fontId="0" fillId="2" borderId="16" xfId="0" applyFill="1" applyBorder="1" applyAlignment="1">
      <alignment vertical="center"/>
    </xf>
    <xf numFmtId="0" fontId="0" fillId="2" borderId="0" xfId="0" applyFill="1" applyBorder="1" applyAlignment="1">
      <alignment horizontal="right"/>
    </xf>
    <xf numFmtId="0" fontId="0" fillId="2" borderId="0" xfId="0" applyFont="1" applyFill="1" applyAlignment="1">
      <alignment vertical="center"/>
    </xf>
    <xf numFmtId="0" fontId="0" fillId="2" borderId="0" xfId="0" applyFont="1" applyFill="1"/>
    <xf numFmtId="3" fontId="0" fillId="2" borderId="0" xfId="0" applyNumberFormat="1" applyFont="1" applyFill="1" applyAlignment="1">
      <alignment horizontal="right" vertical="center" indent="1"/>
    </xf>
    <xf numFmtId="3" fontId="0" fillId="2" borderId="0" xfId="0" applyNumberFormat="1" applyFill="1" applyAlignment="1">
      <alignment horizontal="left" vertical="center"/>
    </xf>
    <xf numFmtId="165" fontId="0" fillId="2" borderId="0" xfId="0" applyNumberFormat="1" applyFill="1" applyAlignment="1">
      <alignment vertical="center"/>
    </xf>
    <xf numFmtId="166" fontId="0" fillId="9" borderId="0" xfId="0" applyNumberFormat="1" applyFont="1" applyFill="1" applyBorder="1" applyAlignment="1" applyProtection="1">
      <alignment horizontal="right" vertical="center" indent="1"/>
      <protection locked="0"/>
    </xf>
    <xf numFmtId="166" fontId="0" fillId="10" borderId="0" xfId="0" applyNumberFormat="1" applyFont="1" applyFill="1" applyBorder="1" applyAlignment="1" applyProtection="1">
      <alignment horizontal="right" vertical="center" indent="1"/>
      <protection locked="0"/>
    </xf>
    <xf numFmtId="166" fontId="0" fillId="10" borderId="0" xfId="0" applyNumberFormat="1" applyFill="1" applyAlignment="1" applyProtection="1">
      <alignment horizontal="right" vertical="center" indent="1"/>
      <protection locked="0"/>
    </xf>
    <xf numFmtId="1" fontId="0" fillId="10" borderId="0" xfId="7" applyNumberFormat="1" applyFont="1" applyFill="1" applyAlignment="1" applyProtection="1">
      <alignment horizontal="right" vertical="center" indent="1"/>
      <protection locked="0"/>
    </xf>
    <xf numFmtId="166" fontId="0" fillId="9" borderId="0" xfId="0" applyNumberFormat="1" applyFill="1" applyAlignment="1" applyProtection="1">
      <alignment horizontal="right" vertical="center" indent="1"/>
      <protection locked="0"/>
    </xf>
    <xf numFmtId="165" fontId="0" fillId="9" borderId="0" xfId="0" applyNumberFormat="1" applyFont="1" applyFill="1" applyBorder="1" applyAlignment="1" applyProtection="1">
      <alignment horizontal="right" vertical="center" indent="1"/>
      <protection locked="0"/>
    </xf>
    <xf numFmtId="165" fontId="0" fillId="9" borderId="0" xfId="0" applyNumberFormat="1" applyFill="1" applyAlignment="1" applyProtection="1">
      <alignment vertical="center"/>
      <protection locked="0"/>
    </xf>
    <xf numFmtId="9" fontId="0" fillId="9" borderId="0" xfId="7" applyFont="1" applyFill="1" applyAlignment="1" applyProtection="1">
      <alignment vertical="center"/>
      <protection locked="0"/>
    </xf>
    <xf numFmtId="165" fontId="20" fillId="9" borderId="0" xfId="0" applyNumberFormat="1" applyFont="1" applyFill="1" applyAlignment="1" applyProtection="1">
      <alignment horizontal="right" vertical="center" indent="1"/>
      <protection locked="0"/>
    </xf>
    <xf numFmtId="165" fontId="0" fillId="2" borderId="0" xfId="0" applyNumberFormat="1" applyFill="1"/>
    <xf numFmtId="0" fontId="0" fillId="2" borderId="0" xfId="0" applyFill="1" applyAlignment="1">
      <alignment horizontal="right"/>
    </xf>
    <xf numFmtId="0" fontId="16" fillId="2" borderId="0" xfId="5" applyFill="1" applyAlignment="1" applyProtection="1">
      <alignment horizontal="center"/>
      <protection locked="0"/>
    </xf>
    <xf numFmtId="0" fontId="16" fillId="2" borderId="0" xfId="5" applyBorder="1" applyAlignment="1" applyProtection="1">
      <alignment horizontal="center"/>
      <protection locked="0"/>
    </xf>
    <xf numFmtId="0" fontId="16" fillId="2" borderId="0" xfId="5" applyAlignment="1" applyProtection="1">
      <alignment horizontal="center"/>
      <protection locked="0"/>
    </xf>
    <xf numFmtId="0" fontId="16" fillId="2" borderId="0" xfId="5" applyFill="1" applyAlignment="1" applyProtection="1">
      <alignment horizontal="right"/>
      <protection locked="0"/>
    </xf>
    <xf numFmtId="165" fontId="20" fillId="2" borderId="0" xfId="0" applyNumberFormat="1" applyFont="1" applyFill="1" applyBorder="1" applyAlignment="1" applyProtection="1">
      <alignment horizontal="right" vertical="center" indent="1"/>
    </xf>
    <xf numFmtId="0" fontId="20" fillId="2" borderId="0" xfId="0" applyFont="1" applyFill="1" applyProtection="1"/>
    <xf numFmtId="9" fontId="20" fillId="2" borderId="0" xfId="7" applyFont="1" applyFill="1" applyProtection="1"/>
    <xf numFmtId="165" fontId="20" fillId="2" borderId="0" xfId="0" applyNumberFormat="1" applyFont="1" applyFill="1" applyProtection="1"/>
    <xf numFmtId="165" fontId="0" fillId="11" borderId="0" xfId="0" applyNumberFormat="1" applyFont="1" applyFill="1" applyBorder="1" applyAlignment="1" applyProtection="1">
      <alignment horizontal="right" vertical="center" indent="1"/>
      <protection locked="0"/>
    </xf>
    <xf numFmtId="165" fontId="0" fillId="11" borderId="0" xfId="0" applyNumberFormat="1" applyFill="1" applyProtection="1">
      <protection locked="0"/>
    </xf>
    <xf numFmtId="165" fontId="0" fillId="11" borderId="0" xfId="0" applyNumberFormat="1" applyFill="1" applyAlignment="1" applyProtection="1">
      <alignment vertical="center"/>
      <protection locked="0"/>
    </xf>
    <xf numFmtId="9" fontId="0" fillId="11" borderId="0" xfId="7" applyFont="1" applyFill="1" applyAlignment="1" applyProtection="1">
      <alignment vertical="center"/>
      <protection locked="0"/>
    </xf>
    <xf numFmtId="0" fontId="14" fillId="2" borderId="21" xfId="1" applyFill="1" applyBorder="1" applyAlignment="1">
      <alignment horizontal="center" vertical="center"/>
    </xf>
    <xf numFmtId="0" fontId="14" fillId="2" borderId="22" xfId="1" applyFill="1" applyBorder="1" applyAlignment="1">
      <alignment horizontal="center" vertical="center"/>
    </xf>
    <xf numFmtId="164" fontId="9" fillId="2" borderId="20" xfId="0" applyNumberFormat="1" applyFont="1" applyFill="1" applyBorder="1" applyAlignment="1">
      <alignment horizontal="center" vertical="center"/>
    </xf>
    <xf numFmtId="164" fontId="9" fillId="2" borderId="21" xfId="0" applyNumberFormat="1" applyFont="1" applyFill="1" applyBorder="1" applyAlignment="1">
      <alignment horizontal="center" vertical="center"/>
    </xf>
    <xf numFmtId="164" fontId="9" fillId="2" borderId="0" xfId="0" applyNumberFormat="1" applyFont="1" applyFill="1" applyAlignment="1">
      <alignment horizontal="center" vertical="center"/>
    </xf>
    <xf numFmtId="0" fontId="14" fillId="2" borderId="0" xfId="1" applyFill="1" applyBorder="1" applyAlignment="1">
      <alignment horizontal="center" vertical="center"/>
    </xf>
    <xf numFmtId="0" fontId="14" fillId="2" borderId="0" xfId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165" fontId="20" fillId="2" borderId="0" xfId="0" applyNumberFormat="1" applyFont="1" applyFill="1" applyAlignment="1">
      <alignment horizontal="left" vertical="center" indent="19"/>
    </xf>
  </cellXfs>
  <cellStyles count="8">
    <cellStyle name="Followed Hyperlink" xfId="6" builtinId="9" customBuiltin="1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 customBuiltin="1"/>
    <cellStyle name="Normal" xfId="0" builtinId="0" customBuiltin="1"/>
    <cellStyle name="Per cent" xfId="7" builtinId="5"/>
    <cellStyle name="Title" xfId="4" builtinId="15" customBuiltin="1"/>
  </cellStyles>
  <dxfs count="108"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_-[$$-C09]* #,##0_-;\-[$$-C09]* #,##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rgb="FFE7F2D9"/>
          <bgColor rgb="FFE7F2D9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rgb="FFE7F2D9"/>
          <bgColor rgb="FFE7F2D9"/>
        </patternFill>
      </fill>
    </dxf>
    <dxf>
      <numFmt numFmtId="3" formatCode="#,##0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</dxf>
    <dxf>
      <numFmt numFmtId="3" formatCode="#,##0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rgb="FFE7F2D9"/>
          <bgColor rgb="FFE7F2D9"/>
        </patternFill>
      </fill>
    </dxf>
    <dxf>
      <fill>
        <patternFill patternType="solid">
          <fgColor theme="7" tint="0.79998168889431442"/>
          <bgColor rgb="FF0070C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6" formatCode="_-[$$-C09]* #,##0_-;\-[$$-C09]* #,##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_-[$$-C09]* #,##0_-;\-[$$-C09]* #,##0_-;_-[$$-C09]* &quot;-&quot;??_-;_-@_-"/>
      <fill>
        <patternFill patternType="solid">
          <fgColor theme="7" tint="0.79998168889431442"/>
          <bgColor rgb="FFFFFFD6"/>
        </patternFill>
      </fill>
      <alignment horizontal="righ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protection locked="1" hidden="0"/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protection locked="1" hidden="0"/>
    </dxf>
    <dxf>
      <fill>
        <patternFill patternType="solid">
          <fgColor theme="7" tint="0.79998168889431442"/>
          <bgColor rgb="FFFFFFD6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protection locked="1" hidden="0"/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rgb="FFFFFFD6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numFmt numFmtId="165" formatCode="_-[$$-C09]* #,##0.00_-;\-[$$-C09]* #,##0.00_-;_-[$$-C09]* &quot;-&quot;??_-;_-@_-"/>
      <fill>
        <patternFill patternType="solid">
          <fgColor theme="7" tint="0.79998168889431442"/>
          <bgColor theme="7" tint="0.79998168889431442"/>
        </patternFill>
      </fill>
      <alignment horizontal="right" vertical="center" textRotation="0" wrapText="0" indent="1" justifyLastLine="0" shrinkToFit="0" readingOrder="0"/>
      <protection locked="1" hidden="0"/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rgb="FFFFFFD6"/>
        </patternFill>
      </fill>
      <alignment horizontal="right" vertical="center" textRotation="0" wrapText="0" indent="1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rgb="FFFFFFD6"/>
        </patternFill>
      </fill>
      <alignment horizontal="righ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numFmt numFmtId="165" formatCode="_-[$$-C09]* #,##0.00_-;\-[$$-C09]* #,##0.00_-;_-[$$-C09]* &quot;-&quot;??_-;_-@_-"/>
      <fill>
        <patternFill patternType="solid">
          <fgColor theme="7" tint="0.79998168889431442"/>
          <bgColor rgb="FFFFFFD6"/>
        </patternFill>
      </fill>
      <alignment horizontal="righ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rebuchet MS"/>
        <family val="2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4"/>
        </patternFill>
      </fill>
      <border>
        <left style="medium">
          <color theme="4"/>
        </left>
      </border>
    </dxf>
    <dxf>
      <border>
        <left style="mediumDashed">
          <color theme="7"/>
        </left>
      </border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5"/>
        </patternFill>
      </fill>
      <border>
        <left style="medium">
          <color theme="5"/>
        </left>
      </border>
    </dxf>
    <dxf>
      <border>
        <left style="mediumDashed">
          <color theme="7"/>
        </left>
      </border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8"/>
        </patternFill>
      </fill>
      <border>
        <left style="medium">
          <color theme="8"/>
        </left>
      </border>
    </dxf>
    <dxf>
      <border>
        <left style="mediumDashed">
          <color theme="7"/>
        </left>
      </border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9"/>
        </patternFill>
      </fill>
      <border>
        <left style="medium">
          <color theme="9"/>
        </left>
      </border>
    </dxf>
    <dxf>
      <border>
        <left style="mediumDashed">
          <color theme="7"/>
        </left>
      </border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6"/>
        </patternFill>
      </fill>
      <border>
        <left style="medium">
          <color theme="6"/>
        </left>
      </border>
    </dxf>
    <dxf>
      <border>
        <left style="mediumDashed">
          <color theme="7"/>
        </left>
      </border>
    </dxf>
    <dxf>
      <border>
        <left style="mediumDashed">
          <color theme="7"/>
        </left>
      </border>
    </dxf>
    <dxf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b val="0"/>
        <i val="0"/>
        <color theme="0"/>
      </font>
      <fill>
        <patternFill>
          <bgColor theme="7"/>
        </patternFill>
      </fill>
      <border>
        <left style="medium">
          <color theme="7"/>
        </left>
      </border>
    </dxf>
    <dxf>
      <border>
        <left style="mediumDashed">
          <color theme="7"/>
        </left>
      </border>
    </dxf>
  </dxfs>
  <tableStyles count="6" defaultTableStyle="Cash Table" defaultPivotStyle="PivotStyleLight16">
    <tableStyle name="Cash Table" pivot="0" count="5" xr9:uid="{00000000-0011-0000-FFFF-FFFF00000000}">
      <tableStyleElement type="wholeTable" dxfId="107"/>
      <tableStyleElement type="headerRow" dxfId="106"/>
      <tableStyleElement type="firstColumn" dxfId="105"/>
      <tableStyleElement type="secondRowStripe" dxfId="104"/>
      <tableStyleElement type="firstTotalCell" dxfId="103"/>
    </tableStyle>
    <tableStyle name="Investment Table" pivot="0" count="4" xr9:uid="{00000000-0011-0000-FFFF-FFFF01000000}">
      <tableStyleElement type="wholeTable" dxfId="102"/>
      <tableStyleElement type="headerRow" dxfId="101"/>
      <tableStyleElement type="firstColumn" dxfId="100"/>
      <tableStyleElement type="secondRowStripe" dxfId="99"/>
    </tableStyle>
    <tableStyle name="Personal Table" pivot="0" count="4" xr9:uid="{00000000-0011-0000-FFFF-FFFF02000000}">
      <tableStyleElement type="wholeTable" dxfId="98"/>
      <tableStyleElement type="headerRow" dxfId="97"/>
      <tableStyleElement type="firstColumn" dxfId="96"/>
      <tableStyleElement type="secondRowStripe" dxfId="95"/>
    </tableStyle>
    <tableStyle name="Retirement Table" pivot="0" count="4" xr9:uid="{00000000-0011-0000-FFFF-FFFF03000000}">
      <tableStyleElement type="wholeTable" dxfId="94"/>
      <tableStyleElement type="headerRow" dxfId="93"/>
      <tableStyleElement type="firstColumn" dxfId="92"/>
      <tableStyleElement type="secondRowStripe" dxfId="91"/>
    </tableStyle>
    <tableStyle name="Secured Table" pivot="0" count="4" xr9:uid="{00000000-0011-0000-FFFF-FFFF04000000}">
      <tableStyleElement type="wholeTable" dxfId="90"/>
      <tableStyleElement type="headerRow" dxfId="89"/>
      <tableStyleElement type="firstColumn" dxfId="88"/>
      <tableStyleElement type="secondRowStripe" dxfId="87"/>
    </tableStyle>
    <tableStyle name="Unsecured Table" pivot="0" count="4" xr9:uid="{00000000-0011-0000-FFFF-FFFF05000000}">
      <tableStyleElement type="wholeTable" dxfId="86"/>
      <tableStyleElement type="headerRow" dxfId="85"/>
      <tableStyleElement type="firstColumn" dxfId="84"/>
      <tableStyleElement type="secondRowStripe" dxfId="83"/>
    </tableStyle>
  </tableStyles>
  <colors>
    <mruColors>
      <color rgb="FFFFFFD7"/>
      <color rgb="FFEDECC7"/>
      <color rgb="FFFFE800"/>
      <color rgb="FFF9FF5F"/>
      <color rgb="FFFFE427"/>
      <color rgb="FFCC70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390246420625532"/>
          <c:y val="0"/>
          <c:w val="0.67240386747130665"/>
          <c:h val="0.95828778929224556"/>
        </c:manualLayout>
      </c:layout>
      <c:doughnutChart>
        <c:varyColors val="1"/>
        <c:ser>
          <c:idx val="0"/>
          <c:order val="0"/>
          <c:tx>
            <c:v>ASSETS</c:v>
          </c:tx>
          <c:dPt>
            <c:idx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1-8BB5-364C-81B5-B8A9F4E123AE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8BB5-364C-81B5-B8A9F4E123AE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5-8BB5-364C-81B5-B8A9F4E123AE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8BB5-364C-81B5-B8A9F4E123AE}"/>
              </c:ext>
            </c:extLst>
          </c:dPt>
          <c:cat>
            <c:strRef>
              <c:f>calculations!$B$11:$B$14</c:f>
              <c:strCache>
                <c:ptCount val="4"/>
                <c:pt idx="0">
                  <c:v>CASH</c:v>
                </c:pt>
                <c:pt idx="1">
                  <c:v>INVESTMENTS</c:v>
                </c:pt>
                <c:pt idx="2">
                  <c:v>INVESTMENT PROPERTIES</c:v>
                </c:pt>
                <c:pt idx="3">
                  <c:v>PERSONAL</c:v>
                </c:pt>
              </c:strCache>
            </c:strRef>
          </c:cat>
          <c:val>
            <c:numRef>
              <c:f>calculations!$C$11:$C$14</c:f>
              <c:numCache>
                <c:formatCode>"$"#,##0</c:formatCode>
                <c:ptCount val="4"/>
                <c:pt idx="0">
                  <c:v>2000</c:v>
                </c:pt>
                <c:pt idx="1">
                  <c:v>15000</c:v>
                </c:pt>
                <c:pt idx="2">
                  <c:v>670000</c:v>
                </c:pt>
                <c:pt idx="3">
                  <c:v>260000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BB5-364C-81B5-B8A9F4E123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369362621041322"/>
          <c:y val="0"/>
          <c:w val="0.71263539302086132"/>
          <c:h val="0.96586746363003551"/>
        </c:manualLayout>
      </c:layout>
      <c:doughnutChart>
        <c:varyColors val="1"/>
        <c:ser>
          <c:idx val="0"/>
          <c:order val="0"/>
          <c:tx>
            <c:v>LIABILITIES</c:v>
          </c:tx>
          <c:dPt>
            <c:idx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6109-2E4E-B942-224D29A777C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3-6109-2E4E-B942-224D29A777CB}"/>
              </c:ext>
            </c:extLst>
          </c:dPt>
          <c:cat>
            <c:strRef>
              <c:f>calculations!$B$18:$B$19</c:f>
              <c:strCache>
                <c:ptCount val="2"/>
                <c:pt idx="0">
                  <c:v>UNSECURED</c:v>
                </c:pt>
                <c:pt idx="1">
                  <c:v>SECURED</c:v>
                </c:pt>
              </c:strCache>
            </c:strRef>
          </c:cat>
          <c:val>
            <c:numRef>
              <c:f>calculations!$C$18:$C$19</c:f>
              <c:numCache>
                <c:formatCode>"$"#,##0</c:formatCode>
                <c:ptCount val="2"/>
                <c:pt idx="0">
                  <c:v>61500</c:v>
                </c:pt>
                <c:pt idx="1">
                  <c:v>550000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109-2E4E-B942-224D29A777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0"/>
      </c:doughnutChart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408543472107273E-2"/>
          <c:y val="2.7777777777777776E-2"/>
          <c:w val="0.9569898293963256"/>
          <c:h val="0.9569898293963256"/>
        </c:manualLayout>
      </c:layout>
      <c:doughnutChart>
        <c:varyColors val="1"/>
        <c:ser>
          <c:idx val="0"/>
          <c:order val="0"/>
          <c:tx>
            <c:v>ASSETS</c:v>
          </c:tx>
          <c:dPt>
            <c:idx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1-AAFA-E847-93CC-97FBF187B12C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AAFA-E847-93CC-97FBF187B12C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5-AAFA-E847-93CC-97FBF187B12C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AAFA-E847-93CC-97FBF187B12C}"/>
              </c:ext>
            </c:extLst>
          </c:dPt>
          <c:cat>
            <c:strRef>
              <c:f>calculations!$B$11:$B$14</c:f>
              <c:strCache>
                <c:ptCount val="4"/>
                <c:pt idx="0">
                  <c:v>CASH</c:v>
                </c:pt>
                <c:pt idx="1">
                  <c:v>INVESTMENTS</c:v>
                </c:pt>
                <c:pt idx="2">
                  <c:v>INVESTMENT PROPERTIES</c:v>
                </c:pt>
                <c:pt idx="3">
                  <c:v>PERSONAL</c:v>
                </c:pt>
              </c:strCache>
            </c:strRef>
          </c:cat>
          <c:val>
            <c:numRef>
              <c:f>calculations!$C$11:$C$14</c:f>
              <c:numCache>
                <c:formatCode>"$"#,##0</c:formatCode>
                <c:ptCount val="4"/>
                <c:pt idx="0">
                  <c:v>2000</c:v>
                </c:pt>
                <c:pt idx="1">
                  <c:v>15000</c:v>
                </c:pt>
                <c:pt idx="2">
                  <c:v>670000</c:v>
                </c:pt>
                <c:pt idx="3">
                  <c:v>260000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AFA-E847-93CC-97FBF187B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158894645941278E-2"/>
          <c:y val="2.185792349726776E-2"/>
          <c:w val="0.95171272308578003"/>
          <c:h val="0.96357012750455373"/>
        </c:manualLayout>
      </c:layout>
      <c:doughnutChart>
        <c:varyColors val="1"/>
        <c:ser>
          <c:idx val="0"/>
          <c:order val="0"/>
          <c:tx>
            <c:v>LIABILITIES</c:v>
          </c:tx>
          <c:dPt>
            <c:idx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C166-5C49-A774-9419F87CFC2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3-C166-5C49-A774-9419F87CFC27}"/>
              </c:ext>
            </c:extLst>
          </c:dPt>
          <c:cat>
            <c:strRef>
              <c:f>calculations!$B$11:$B$14</c:f>
              <c:strCache>
                <c:ptCount val="4"/>
                <c:pt idx="0">
                  <c:v>CASH</c:v>
                </c:pt>
                <c:pt idx="1">
                  <c:v>INVESTMENTS</c:v>
                </c:pt>
                <c:pt idx="2">
                  <c:v>INVESTMENT PROPERTIES</c:v>
                </c:pt>
                <c:pt idx="3">
                  <c:v>PERSONAL</c:v>
                </c:pt>
              </c:strCache>
            </c:strRef>
          </c:cat>
          <c:val>
            <c:numRef>
              <c:f>calculations!$C$18:$C$19</c:f>
              <c:numCache>
                <c:formatCode>"$"#,##0</c:formatCode>
                <c:ptCount val="2"/>
                <c:pt idx="0">
                  <c:v>61500</c:v>
                </c:pt>
                <c:pt idx="1">
                  <c:v>550000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166-5C49-A774-9419F87CFC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158894645941278E-2"/>
          <c:y val="2.185792349726776E-2"/>
          <c:w val="0.95171272308578003"/>
          <c:h val="0.96357012750455373"/>
        </c:manualLayout>
      </c:layout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9"/>
      </c:doughnut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emf"/><Relationship Id="rId13" Type="http://schemas.openxmlformats.org/officeDocument/2006/relationships/image" Target="../media/image11.png"/><Relationship Id="rId3" Type="http://schemas.openxmlformats.org/officeDocument/2006/relationships/image" Target="../media/image1.emf"/><Relationship Id="rId7" Type="http://schemas.openxmlformats.org/officeDocument/2006/relationships/image" Target="../media/image5.emf"/><Relationship Id="rId12" Type="http://schemas.openxmlformats.org/officeDocument/2006/relationships/image" Target="../media/image10.sv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4.emf"/><Relationship Id="rId11" Type="http://schemas.openxmlformats.org/officeDocument/2006/relationships/image" Target="../media/image9.png"/><Relationship Id="rId5" Type="http://schemas.openxmlformats.org/officeDocument/2006/relationships/image" Target="../media/image3.emf"/><Relationship Id="rId10" Type="http://schemas.openxmlformats.org/officeDocument/2006/relationships/image" Target="../media/image8.svg"/><Relationship Id="rId4" Type="http://schemas.openxmlformats.org/officeDocument/2006/relationships/image" Target="../media/image2.emf"/><Relationship Id="rId9" Type="http://schemas.openxmlformats.org/officeDocument/2006/relationships/image" Target="../media/image7.png"/><Relationship Id="rId14" Type="http://schemas.openxmlformats.org/officeDocument/2006/relationships/image" Target="../media/image12.sv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sv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</xdr:colOff>
      <xdr:row>3</xdr:row>
      <xdr:rowOff>0</xdr:rowOff>
    </xdr:from>
    <xdr:to>
      <xdr:col>3</xdr:col>
      <xdr:colOff>2333625</xdr:colOff>
      <xdr:row>9</xdr:row>
      <xdr:rowOff>85725</xdr:rowOff>
    </xdr:to>
    <xdr:graphicFrame macro="">
      <xdr:nvGraphicFramePr>
        <xdr:cNvPr id="20" name="Total Assets Summary" descr="Donut chart showing a summary of assets" title="Total Asset Summary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219075</xdr:colOff>
      <xdr:row>3</xdr:row>
      <xdr:rowOff>28575</xdr:rowOff>
    </xdr:from>
    <xdr:to>
      <xdr:col>6</xdr:col>
      <xdr:colOff>2228850</xdr:colOff>
      <xdr:row>9</xdr:row>
      <xdr:rowOff>85725</xdr:rowOff>
    </xdr:to>
    <xdr:graphicFrame macro="">
      <xdr:nvGraphicFramePr>
        <xdr:cNvPr id="27" name="Total Liability Summary" descr="Donut chart showing a summary of liabilities" title="Total Liability Summary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6</xdr:col>
      <xdr:colOff>171450</xdr:colOff>
      <xdr:row>12</xdr:row>
      <xdr:rowOff>104775</xdr:rowOff>
    </xdr:from>
    <xdr:to>
      <xdr:col>6</xdr:col>
      <xdr:colOff>352425</xdr:colOff>
      <xdr:row>12</xdr:row>
      <xdr:rowOff>285750</xdr:rowOff>
    </xdr:to>
    <xdr:pic>
      <xdr:nvPicPr>
        <xdr:cNvPr id="12" name="Unsecured" descr="&quot;&quot;" title="Unsecured legend color (red)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37338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171450</xdr:colOff>
      <xdr:row>13</xdr:row>
      <xdr:rowOff>104775</xdr:rowOff>
    </xdr:from>
    <xdr:to>
      <xdr:col>6</xdr:col>
      <xdr:colOff>352425</xdr:colOff>
      <xdr:row>13</xdr:row>
      <xdr:rowOff>285750</xdr:rowOff>
    </xdr:to>
    <xdr:pic>
      <xdr:nvPicPr>
        <xdr:cNvPr id="13" name="Secured" descr="&quot;&quot;" title="Secured legend color (orange)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409575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12</xdr:row>
      <xdr:rowOff>104775</xdr:rowOff>
    </xdr:from>
    <xdr:to>
      <xdr:col>3</xdr:col>
      <xdr:colOff>333375</xdr:colOff>
      <xdr:row>12</xdr:row>
      <xdr:rowOff>285750</xdr:rowOff>
    </xdr:to>
    <xdr:pic>
      <xdr:nvPicPr>
        <xdr:cNvPr id="15" name="Cash" descr="&quot;&quot;" title="Cash legend color (green)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37338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13</xdr:row>
      <xdr:rowOff>104775</xdr:rowOff>
    </xdr:from>
    <xdr:to>
      <xdr:col>3</xdr:col>
      <xdr:colOff>333375</xdr:colOff>
      <xdr:row>13</xdr:row>
      <xdr:rowOff>285750</xdr:rowOff>
    </xdr:to>
    <xdr:pic>
      <xdr:nvPicPr>
        <xdr:cNvPr id="16" name="Investments" descr="&quot;&quot;" title="Investments legend color (yellow)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9575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14</xdr:row>
      <xdr:rowOff>104775</xdr:rowOff>
    </xdr:from>
    <xdr:to>
      <xdr:col>3</xdr:col>
      <xdr:colOff>333375</xdr:colOff>
      <xdr:row>14</xdr:row>
      <xdr:rowOff>285750</xdr:rowOff>
    </xdr:to>
    <xdr:pic>
      <xdr:nvPicPr>
        <xdr:cNvPr id="19" name="Retirement" descr="&quot;&quot;" title="Retirement legend color (blue)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451485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15</xdr:row>
      <xdr:rowOff>95250</xdr:rowOff>
    </xdr:from>
    <xdr:to>
      <xdr:col>3</xdr:col>
      <xdr:colOff>333375</xdr:colOff>
      <xdr:row>15</xdr:row>
      <xdr:rowOff>276225</xdr:rowOff>
    </xdr:to>
    <xdr:pic>
      <xdr:nvPicPr>
        <xdr:cNvPr id="21" name="Personal" descr="&quot;&quot;" title="Personal legend color (purple)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867275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508000</xdr:colOff>
      <xdr:row>2</xdr:row>
      <xdr:rowOff>228600</xdr:rowOff>
    </xdr:from>
    <xdr:to>
      <xdr:col>9</xdr:col>
      <xdr:colOff>2336800</xdr:colOff>
      <xdr:row>10</xdr:row>
      <xdr:rowOff>101600</xdr:rowOff>
    </xdr:to>
    <xdr:pic>
      <xdr:nvPicPr>
        <xdr:cNvPr id="3" name="Graphic 2" descr="House">
          <a:extLst>
            <a:ext uri="{FF2B5EF4-FFF2-40B4-BE49-F238E27FC236}">
              <a16:creationId xmlns:a16="http://schemas.microsoft.com/office/drawing/2014/main" id="{0A32D818-1C09-C64A-9AA5-96EE141DB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10528300" y="876300"/>
          <a:ext cx="18288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584200</xdr:colOff>
      <xdr:row>2</xdr:row>
      <xdr:rowOff>419100</xdr:rowOff>
    </xdr:from>
    <xdr:to>
      <xdr:col>1</xdr:col>
      <xdr:colOff>2133600</xdr:colOff>
      <xdr:row>10</xdr:row>
      <xdr:rowOff>12700</xdr:rowOff>
    </xdr:to>
    <xdr:pic>
      <xdr:nvPicPr>
        <xdr:cNvPr id="6" name="Graphic 5" descr="Trophy">
          <a:extLst>
            <a:ext uri="{FF2B5EF4-FFF2-40B4-BE49-F238E27FC236}">
              <a16:creationId xmlns:a16="http://schemas.microsoft.com/office/drawing/2014/main" id="{534F4925-9207-0443-89EF-CAD93A2BC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736600" y="1066800"/>
          <a:ext cx="1549400" cy="1549400"/>
        </a:xfrm>
        <a:prstGeom prst="rect">
          <a:avLst/>
        </a:prstGeom>
      </xdr:spPr>
    </xdr:pic>
    <xdr:clientData/>
  </xdr:twoCellAnchor>
  <xdr:twoCellAnchor editAs="oneCell">
    <xdr:from>
      <xdr:col>9</xdr:col>
      <xdr:colOff>584200</xdr:colOff>
      <xdr:row>12</xdr:row>
      <xdr:rowOff>38100</xdr:rowOff>
    </xdr:from>
    <xdr:to>
      <xdr:col>9</xdr:col>
      <xdr:colOff>2260600</xdr:colOff>
      <xdr:row>16</xdr:row>
      <xdr:rowOff>190500</xdr:rowOff>
    </xdr:to>
    <xdr:pic>
      <xdr:nvPicPr>
        <xdr:cNvPr id="8" name="Graphic 7" descr="Construction worker">
          <a:extLst>
            <a:ext uri="{FF2B5EF4-FFF2-40B4-BE49-F238E27FC236}">
              <a16:creationId xmlns:a16="http://schemas.microsoft.com/office/drawing/2014/main" id="{DAD4B98B-EDF2-834F-AC81-319C1FC0B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604500" y="3594100"/>
          <a:ext cx="1676400" cy="1676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695325</xdr:colOff>
      <xdr:row>2</xdr:row>
      <xdr:rowOff>381000</xdr:rowOff>
    </xdr:from>
    <xdr:to>
      <xdr:col>1</xdr:col>
      <xdr:colOff>2524125</xdr:colOff>
      <xdr:row>10</xdr:row>
      <xdr:rowOff>104775</xdr:rowOff>
    </xdr:to>
    <xdr:graphicFrame macro="">
      <xdr:nvGraphicFramePr>
        <xdr:cNvPr id="10" name="Total Assets" descr="Donut chart showing a summary of assets " title="Total Asset Summary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349249</xdr:colOff>
      <xdr:row>23</xdr:row>
      <xdr:rowOff>232832</xdr:rowOff>
    </xdr:from>
    <xdr:to>
      <xdr:col>12</xdr:col>
      <xdr:colOff>1206499</xdr:colOff>
      <xdr:row>28</xdr:row>
      <xdr:rowOff>137582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4E09B81-72EF-6146-B33C-DF2343EFD246}"/>
            </a:ext>
          </a:extLst>
        </xdr:cNvPr>
        <xdr:cNvSpPr txBox="1"/>
      </xdr:nvSpPr>
      <xdr:spPr>
        <a:xfrm>
          <a:off x="10805582" y="5979582"/>
          <a:ext cx="2741084" cy="1068917"/>
        </a:xfrm>
        <a:prstGeom prst="rect">
          <a:avLst/>
        </a:prstGeom>
        <a:solidFill>
          <a:srgbClr val="FFE427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 u="sng"/>
            <a:t>NOTE:</a:t>
          </a:r>
          <a:r>
            <a:rPr lang="en-GB" sz="1100" b="1" u="sng" baseline="0"/>
            <a:t> LIKELY LVR</a:t>
          </a:r>
        </a:p>
        <a:p>
          <a:endParaRPr lang="en-GB" sz="1100" baseline="0"/>
        </a:p>
        <a:p>
          <a:r>
            <a:rPr lang="en-GB" sz="1100" baseline="0"/>
            <a:t>The LVR can be worked out by WiZDOM Loans during your FSR.</a:t>
          </a:r>
        </a:p>
        <a:p>
          <a:endParaRPr lang="en-GB" sz="1100" baseline="0"/>
        </a:p>
        <a:p>
          <a:r>
            <a:rPr lang="en-GB" sz="1100" baseline="0"/>
            <a:t>If not known just use 80%</a:t>
          </a:r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695325</xdr:colOff>
      <xdr:row>2</xdr:row>
      <xdr:rowOff>409575</xdr:rowOff>
    </xdr:from>
    <xdr:to>
      <xdr:col>1</xdr:col>
      <xdr:colOff>2524125</xdr:colOff>
      <xdr:row>10</xdr:row>
      <xdr:rowOff>133350</xdr:rowOff>
    </xdr:to>
    <xdr:graphicFrame macro="">
      <xdr:nvGraphicFramePr>
        <xdr:cNvPr id="17" name="Total Liabilities" descr="Donut chart showing a summary of liabilities " title="Total Liability Summary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695325</xdr:colOff>
      <xdr:row>2</xdr:row>
      <xdr:rowOff>409575</xdr:rowOff>
    </xdr:from>
    <xdr:to>
      <xdr:col>1</xdr:col>
      <xdr:colOff>2524125</xdr:colOff>
      <xdr:row>10</xdr:row>
      <xdr:rowOff>133350</xdr:rowOff>
    </xdr:to>
    <xdr:graphicFrame macro="">
      <xdr:nvGraphicFramePr>
        <xdr:cNvPr id="2" name="Total Liabilities" descr="Donut chart showing a summary of liabilities " title="Total Liability Summary">
          <a:extLst>
            <a:ext uri="{FF2B5EF4-FFF2-40B4-BE49-F238E27FC236}">
              <a16:creationId xmlns:a16="http://schemas.microsoft.com/office/drawing/2014/main" id="{1A332B89-2FEF-5A49-A6F2-1E3CFC1BDB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211667</xdr:colOff>
      <xdr:row>17</xdr:row>
      <xdr:rowOff>52918</xdr:rowOff>
    </xdr:from>
    <xdr:to>
      <xdr:col>10</xdr:col>
      <xdr:colOff>1</xdr:colOff>
      <xdr:row>19</xdr:row>
      <xdr:rowOff>179916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6F85C20-DA5B-2D4E-BE1D-B5C5E08BC20C}"/>
            </a:ext>
          </a:extLst>
        </xdr:cNvPr>
        <xdr:cNvSpPr txBox="1"/>
      </xdr:nvSpPr>
      <xdr:spPr>
        <a:xfrm>
          <a:off x="6868584" y="4402668"/>
          <a:ext cx="4508500" cy="592665"/>
        </a:xfrm>
        <a:prstGeom prst="rect">
          <a:avLst/>
        </a:prstGeom>
        <a:solidFill>
          <a:srgbClr val="FFE427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GB" sz="1100"/>
            <a:t>If</a:t>
          </a:r>
          <a:r>
            <a:rPr lang="en-GB" sz="1100" baseline="0"/>
            <a:t> figures are </a:t>
          </a:r>
          <a:r>
            <a:rPr lang="en-GB" sz="1100" b="1" baseline="0">
              <a:solidFill>
                <a:srgbClr val="C00000"/>
              </a:solidFill>
            </a:rPr>
            <a:t>RED</a:t>
          </a:r>
          <a:r>
            <a:rPr lang="en-GB" sz="1100" baseline="0"/>
            <a:t> you will need to reconsider the strategy. Reconsider costs or Think Outside The Box and look at No Money Down Deals i.e Seller JV, Joint Ventures, Property Options etc...</a:t>
          </a:r>
          <a:endParaRPr lang="en-GB" sz="1100"/>
        </a:p>
      </xdr:txBody>
    </xdr:sp>
    <xdr:clientData/>
  </xdr:twoCellAnchor>
  <xdr:twoCellAnchor>
    <xdr:from>
      <xdr:col>4</xdr:col>
      <xdr:colOff>1905001</xdr:colOff>
      <xdr:row>22</xdr:row>
      <xdr:rowOff>74083</xdr:rowOff>
    </xdr:from>
    <xdr:to>
      <xdr:col>5</xdr:col>
      <xdr:colOff>2964</xdr:colOff>
      <xdr:row>22</xdr:row>
      <xdr:rowOff>165523</xdr:rowOff>
    </xdr:to>
    <xdr:sp macro="" textlink="">
      <xdr:nvSpPr>
        <xdr:cNvPr id="4" name="Minus 3">
          <a:extLst>
            <a:ext uri="{FF2B5EF4-FFF2-40B4-BE49-F238E27FC236}">
              <a16:creationId xmlns:a16="http://schemas.microsoft.com/office/drawing/2014/main" id="{5C4E70B9-B994-4C4B-8313-08EAA7AD76A5}"/>
            </a:ext>
          </a:extLst>
        </xdr:cNvPr>
        <xdr:cNvSpPr/>
      </xdr:nvSpPr>
      <xdr:spPr>
        <a:xfrm>
          <a:off x="5535084" y="5588000"/>
          <a:ext cx="182880" cy="91440"/>
        </a:xfrm>
        <a:prstGeom prst="mathMin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349250</xdr:colOff>
      <xdr:row>22</xdr:row>
      <xdr:rowOff>74083</xdr:rowOff>
    </xdr:from>
    <xdr:to>
      <xdr:col>6</xdr:col>
      <xdr:colOff>623570</xdr:colOff>
      <xdr:row>22</xdr:row>
      <xdr:rowOff>165523</xdr:rowOff>
    </xdr:to>
    <xdr:sp macro="" textlink="">
      <xdr:nvSpPr>
        <xdr:cNvPr id="5" name="Equals 4">
          <a:extLst>
            <a:ext uri="{FF2B5EF4-FFF2-40B4-BE49-F238E27FC236}">
              <a16:creationId xmlns:a16="http://schemas.microsoft.com/office/drawing/2014/main" id="{0B1361FB-21D4-794A-949D-E31C244CDA1D}"/>
            </a:ext>
          </a:extLst>
        </xdr:cNvPr>
        <xdr:cNvSpPr/>
      </xdr:nvSpPr>
      <xdr:spPr>
        <a:xfrm>
          <a:off x="7006167" y="5588000"/>
          <a:ext cx="274320" cy="91440"/>
        </a:xfrm>
        <a:prstGeom prst="mathEqual">
          <a:avLst>
            <a:gd name="adj1" fmla="val 23520"/>
            <a:gd name="adj2" fmla="val 5296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1153585</xdr:colOff>
      <xdr:row>24</xdr:row>
      <xdr:rowOff>232833</xdr:rowOff>
    </xdr:from>
    <xdr:to>
      <xdr:col>4</xdr:col>
      <xdr:colOff>1427905</xdr:colOff>
      <xdr:row>26</xdr:row>
      <xdr:rowOff>41486</xdr:rowOff>
    </xdr:to>
    <xdr:sp macro="" textlink="">
      <xdr:nvSpPr>
        <xdr:cNvPr id="6" name="Division 5">
          <a:extLst>
            <a:ext uri="{FF2B5EF4-FFF2-40B4-BE49-F238E27FC236}">
              <a16:creationId xmlns:a16="http://schemas.microsoft.com/office/drawing/2014/main" id="{B8F82C0C-0BBC-4B45-A559-751C8770037D}"/>
            </a:ext>
          </a:extLst>
        </xdr:cNvPr>
        <xdr:cNvSpPr/>
      </xdr:nvSpPr>
      <xdr:spPr>
        <a:xfrm>
          <a:off x="4783668" y="6212416"/>
          <a:ext cx="274320" cy="274320"/>
        </a:xfrm>
        <a:prstGeom prst="mathDivide">
          <a:avLst>
            <a:gd name="adj1" fmla="val 14261"/>
            <a:gd name="adj2" fmla="val 11032"/>
            <a:gd name="adj3" fmla="val 8288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709083</xdr:colOff>
      <xdr:row>25</xdr:row>
      <xdr:rowOff>74083</xdr:rowOff>
    </xdr:from>
    <xdr:to>
      <xdr:col>8</xdr:col>
      <xdr:colOff>983403</xdr:colOff>
      <xdr:row>25</xdr:row>
      <xdr:rowOff>165523</xdr:rowOff>
    </xdr:to>
    <xdr:sp macro="" textlink="">
      <xdr:nvSpPr>
        <xdr:cNvPr id="8" name="Equals 7">
          <a:extLst>
            <a:ext uri="{FF2B5EF4-FFF2-40B4-BE49-F238E27FC236}">
              <a16:creationId xmlns:a16="http://schemas.microsoft.com/office/drawing/2014/main" id="{09A66F1F-97E4-6B48-9784-AA33B40E062D}"/>
            </a:ext>
          </a:extLst>
        </xdr:cNvPr>
        <xdr:cNvSpPr/>
      </xdr:nvSpPr>
      <xdr:spPr>
        <a:xfrm>
          <a:off x="9059333" y="6286500"/>
          <a:ext cx="274320" cy="91440"/>
        </a:xfrm>
        <a:prstGeom prst="mathEqual">
          <a:avLst>
            <a:gd name="adj1" fmla="val 23520"/>
            <a:gd name="adj2" fmla="val 5296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3" name="Graphic 2" descr="House">
          <a:extLst xmlns:a="http://schemas.openxmlformats.org/drawingml/2006/main">
            <a:ext uri="{FF2B5EF4-FFF2-40B4-BE49-F238E27FC236}">
              <a16:creationId xmlns:a16="http://schemas.microsoft.com/office/drawing/2014/main" id="{B1D064AD-2D62-2247-9CC3-042E5B2FAD5A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0" y="0"/>
          <a:ext cx="1828800" cy="1787525"/>
        </a:xfrm>
        <a:prstGeom xmlns:a="http://schemas.openxmlformats.org/drawingml/2006/main" prst="rect">
          <a:avLst/>
        </a:prstGeom>
      </cdr:spPr>
    </cdr:pic>
  </cdr:relSizeAnchor>
</c:userShap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Cash" displayName="tblCash" ref="D4:F13" totalsRowCount="1" headerRowDxfId="82" dataDxfId="81" totalsRowDxfId="80">
  <tableColumns count="3">
    <tableColumn id="3" xr3:uid="{00000000-0010-0000-0000-000003000000}" name=" " dataDxfId="79" totalsRowDxfId="78"/>
    <tableColumn id="1" xr3:uid="{00000000-0010-0000-0000-000001000000}" name="CASH" totalsRowLabel="SUBTOTAL" dataDxfId="77" totalsRowDxfId="76"/>
    <tableColumn id="2" xr3:uid="{00000000-0010-0000-0000-000002000000}" name="VALUE" totalsRowFunction="sum" dataDxfId="75"/>
  </tableColumns>
  <tableStyleInfo name="Cash Table" showFirstColumn="1" showLastColumn="0" showRowStripes="1" showColumnStripes="0"/>
  <extLst>
    <ext xmlns:x14="http://schemas.microsoft.com/office/spreadsheetml/2009/9/main" uri="{504A1905-F514-4f6f-8877-14C23A59335A}">
      <x14:table altText="Cash" altTextSummary="Description of each cash asset and its current value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Investments" displayName="tblInvestments" ref="D16:F23" totalsRowCount="1" headerRowDxfId="74" dataDxfId="73" totalsRowDxfId="72">
  <tableColumns count="3">
    <tableColumn id="3" xr3:uid="{00000000-0010-0000-0100-000003000000}" name=" " dataDxfId="71" totalsRowDxfId="70"/>
    <tableColumn id="1" xr3:uid="{00000000-0010-0000-0100-000001000000}" name="INVESTMENTS" totalsRowLabel="SUBTOTAL" dataDxfId="69" totalsRowDxfId="68"/>
    <tableColumn id="2" xr3:uid="{00000000-0010-0000-0100-000002000000}" name="VALUE" totalsRowFunction="sum" dataDxfId="67"/>
  </tableColumns>
  <tableStyleInfo name="Investment Table" showFirstColumn="1" showLastColumn="0" showRowStripes="1" showColumnStripes="0"/>
  <extLst>
    <ext xmlns:x14="http://schemas.microsoft.com/office/spreadsheetml/2009/9/main" uri="{504A1905-F514-4f6f-8877-14C23A59335A}">
      <x14:table altText="Investments" altTextSummary="Description of each investment asset and its current value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Retirement" displayName="tblRetirement" ref="H16:M23" totalsRowCount="1" headerRowDxfId="66" dataDxfId="65" totalsRowDxfId="64">
  <tableColumns count="6">
    <tableColumn id="3" xr3:uid="{00000000-0010-0000-0200-000003000000}" name=" " dataDxfId="63" totalsRowDxfId="62"/>
    <tableColumn id="1" xr3:uid="{00000000-0010-0000-0200-000001000000}" name="INVESTMENT PROPERTIES" totalsRowLabel="SUBTOTAL" dataDxfId="61" totalsRowDxfId="60"/>
    <tableColumn id="2" xr3:uid="{00000000-0010-0000-0200-000002000000}" name="PROPERTY VALUE" totalsRowFunction="sum" dataDxfId="59" totalsRowDxfId="58"/>
    <tableColumn id="4" xr3:uid="{97C77B35-7212-B64C-A27E-324F5DB1D85A}" name="MORTGAGE" dataDxfId="57" totalsRowDxfId="56"/>
    <tableColumn id="5" xr3:uid="{B42A840A-076B-274B-A5A9-92DBD970DA3D}" name="LIKELY LVR" dataDxfId="55" totalsRowDxfId="54" dataCellStyle="Per cent" totalsRowCellStyle="Per cent"/>
    <tableColumn id="6" xr3:uid="{183F1013-651F-7A43-9124-0D3452D654FF}" name="EQUITY" totalsRowFunction="custom" dataDxfId="53" totalsRowDxfId="52">
      <calculatedColumnFormula>(+tblRetirement[[#This Row],[PROPERTY VALUE]]*tblRetirement[[#This Row],[LIKELY LVR]])-tblRetirement[[#This Row],[MORTGAGE]]</calculatedColumnFormula>
      <totalsRowFormula>SUBTOTAL(109,tblRetirement[EQUITY])+M5</totalsRowFormula>
    </tableColumn>
  </tableColumns>
  <tableStyleInfo name="Retirement Table" showFirstColumn="1" showLastColumn="0" showRowStripes="1" showColumnStripes="0"/>
  <extLst>
    <ext xmlns:x14="http://schemas.microsoft.com/office/spreadsheetml/2009/9/main" uri="{504A1905-F514-4f6f-8877-14C23A59335A}">
      <x14:table altText="Retirement" altTextSummary="Description of each retirement asset and its current value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blPersonal" displayName="tblPersonal" ref="H4:M14" totalsRowCount="1" headerRowDxfId="51" dataDxfId="50" totalsRowDxfId="49">
  <tableColumns count="6">
    <tableColumn id="3" xr3:uid="{00000000-0010-0000-0300-000003000000}" name=" " dataDxfId="48" totalsRowDxfId="47"/>
    <tableColumn id="1" xr3:uid="{00000000-0010-0000-0300-000001000000}" name="PERSONAL" totalsRowLabel="SUBTOTAL" dataDxfId="46" totalsRowDxfId="45"/>
    <tableColumn id="2" xr3:uid="{00000000-0010-0000-0300-000002000000}" name="VALUE" totalsRowFunction="sum" dataDxfId="44" totalsRowDxfId="43"/>
    <tableColumn id="4" xr3:uid="{6C1D27C3-FD74-8940-921B-EF2C86BE02F7}" name="MORTGAGE" dataDxfId="42" totalsRowDxfId="41"/>
    <tableColumn id="5" xr3:uid="{396927B2-E759-8C42-AE4D-9227F8487E0E}" name="LIKELY LVR" dataDxfId="40" totalsRowDxfId="39"/>
    <tableColumn id="6" xr3:uid="{9CB96D5E-0685-554E-88A6-07A3CB7B8B48}" name="EQUITY" dataDxfId="38" totalsRowDxfId="37">
      <calculatedColumnFormula>(+tblPersonal[[#This Row],[VALUE]]*tblPersonal[[#This Row],[LIKELY LVR]])-tblPersonal[[#This Row],[MORTGAGE]]</calculatedColumnFormula>
    </tableColumn>
  </tableColumns>
  <tableStyleInfo name="Personal Table" showFirstColumn="1" showLastColumn="0" showRowStripes="1" showColumnStripes="0"/>
  <extLst>
    <ext xmlns:x14="http://schemas.microsoft.com/office/spreadsheetml/2009/9/main" uri="{504A1905-F514-4f6f-8877-14C23A59335A}">
      <x14:table altText="Personal" altTextSummary="Description of each personal asset and its current value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blUnsecured" displayName="tblUnsecured" ref="D4:F13" totalsRowCount="1" headerRowDxfId="36" dataDxfId="35" totalsRowDxfId="34">
  <tableColumns count="3">
    <tableColumn id="3" xr3:uid="{00000000-0010-0000-0400-000003000000}" name=" " dataDxfId="33" totalsRowDxfId="32"/>
    <tableColumn id="1" xr3:uid="{00000000-0010-0000-0400-000001000000}" name="UNSECURED" totalsRowLabel="SUBTOTAL" dataDxfId="31" totalsRowDxfId="30"/>
    <tableColumn id="2" xr3:uid="{00000000-0010-0000-0400-000002000000}" name="OWE" totalsRowFunction="sum" dataDxfId="29" totalsRowDxfId="28"/>
  </tableColumns>
  <tableStyleInfo name="Unsecured Table" showFirstColumn="1" showLastColumn="0" showRowStripes="1" showColumnStripes="0"/>
  <extLst>
    <ext xmlns:x14="http://schemas.microsoft.com/office/spreadsheetml/2009/9/main" uri="{504A1905-F514-4f6f-8877-14C23A59335A}">
      <x14:table altText="Unsecured" altTextSummary="Description of each unsecured liability and its current value. 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blSecured" displayName="tblSecured" ref="H4:J15" totalsRowCount="1" headerRowDxfId="27" dataDxfId="26" totalsRowDxfId="25">
  <tableColumns count="3">
    <tableColumn id="3" xr3:uid="{00000000-0010-0000-0500-000003000000}" name=" " dataDxfId="24" totalsRowDxfId="23"/>
    <tableColumn id="1" xr3:uid="{00000000-0010-0000-0500-000001000000}" name="SECURED" totalsRowLabel="SUBTOTAL" dataDxfId="22" totalsRowDxfId="21"/>
    <tableColumn id="2" xr3:uid="{00000000-0010-0000-0500-000002000000}" name="OWE" totalsRowFunction="sum" dataDxfId="20" totalsRowDxfId="19"/>
  </tableColumns>
  <tableStyleInfo name="Secured Table" showFirstColumn="1" showLastColumn="0" showRowStripes="1" showColumnStripes="0"/>
  <extLst>
    <ext xmlns:x14="http://schemas.microsoft.com/office/spreadsheetml/2009/9/main" uri="{504A1905-F514-4f6f-8877-14C23A59335A}">
      <x14:table altText="Secured" altTextSummary="Description of each secured liability and its current value. 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3A8D77C-05E2-8D45-927F-9F1B30BA0947}" name="tblUnsecured8" displayName="tblUnsecured8" ref="D4:J15" totalsRowCount="1" headerRowDxfId="16" dataDxfId="15" totalsRowDxfId="14">
  <tableColumns count="7">
    <tableColumn id="3" xr3:uid="{1ADF5072-2F27-4F46-B451-6B6F0F72DC0D}" name=" " dataDxfId="13" totalsRowDxfId="12"/>
    <tableColumn id="1" xr3:uid="{54FB29B7-6189-6046-B0F8-467C0E7C1CD8}" name="TYPE OF INVESTMENT STRATEGY" dataDxfId="11" totalsRowDxfId="10"/>
    <tableColumn id="2" xr3:uid="{95AD4F7F-2DB8-6642-BF85-E185803C98AB}" name="STRATEGY" dataDxfId="9" totalsRowDxfId="8"/>
    <tableColumn id="4" xr3:uid="{5CFC5273-869E-2B40-851A-0DA04B3E7D51}" name="TYPE" dataDxfId="7" totalsRowDxfId="6"/>
    <tableColumn id="5" xr3:uid="{B04B3ADE-1F3F-1F41-B65F-8CED9B0FFDB9}" name="Column3" dataDxfId="5" totalsRowDxfId="4"/>
    <tableColumn id="6" xr3:uid="{BCB6921C-7508-F54B-AF94-CD8DB82A3480}" name="ESTIMATED COSTS" totalsRowLabel="TOTAL STRATEGY COST" dataDxfId="3" totalsRowDxfId="2"/>
    <tableColumn id="7" xr3:uid="{8736D927-314E-B84E-A802-5A05C6CBA0E8}" name="ACTUAL COSTS" totalsRowFunction="custom" dataDxfId="1" totalsRowDxfId="0">
      <totalsRowFormula>SUM(J13:J14)</totalsRowFormula>
    </tableColumn>
  </tableColumns>
  <tableStyleInfo name="Unsecured Table" showFirstColumn="0" showLastColumn="0" showRowStripes="1" showColumnStripes="0"/>
  <extLst>
    <ext xmlns:x14="http://schemas.microsoft.com/office/spreadsheetml/2009/9/main" uri="{504A1905-F514-4f6f-8877-14C23A59335A}">
      <x14:table altText="Unsecured" altTextSummary="Description of each unsecured liability and its current value. "/>
    </ext>
  </extLst>
</table>
</file>

<file path=xl/theme/theme1.xml><?xml version="1.0" encoding="utf-8"?>
<a:theme xmlns:a="http://schemas.openxmlformats.org/drawingml/2006/main" name="Office Theme">
  <a:themeElements>
    <a:clrScheme name="030_NetWorthSummary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E63F51"/>
      </a:accent1>
      <a:accent2>
        <a:srgbClr val="F26722"/>
      </a:accent2>
      <a:accent3>
        <a:srgbClr val="FFBA00"/>
      </a:accent3>
      <a:accent4>
        <a:srgbClr val="86C040"/>
      </a:accent4>
      <a:accent5>
        <a:srgbClr val="4586C6"/>
      </a:accent5>
      <a:accent6>
        <a:srgbClr val="9D4775"/>
      </a:accent6>
      <a:hlink>
        <a:srgbClr val="4586C6"/>
      </a:hlink>
      <a:folHlink>
        <a:srgbClr val="9D4775"/>
      </a:folHlink>
    </a:clrScheme>
    <a:fontScheme name="Cash Flow Statement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table" Target="../tables/table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mments" Target="../comments2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/>
    <pageSetUpPr autoPageBreaks="0" fitToPage="1"/>
  </sheetPr>
  <dimension ref="A1:L20"/>
  <sheetViews>
    <sheetView showGridLines="0" zoomScaleNormal="100" workbookViewId="0">
      <selection activeCell="D20" sqref="D20"/>
    </sheetView>
  </sheetViews>
  <sheetFormatPr baseColWidth="10" defaultColWidth="9" defaultRowHeight="12"/>
  <cols>
    <col min="1" max="1" width="2.3984375" style="1" customWidth="1"/>
    <col min="2" max="2" width="45.3984375" style="1" customWidth="1"/>
    <col min="3" max="3" width="3" style="1" customWidth="1"/>
    <col min="4" max="4" width="45.3984375" style="1" customWidth="1"/>
    <col min="5" max="5" width="3" style="1" customWidth="1"/>
    <col min="6" max="6" width="5.3984375" style="1" customWidth="1"/>
    <col min="7" max="7" width="45.3984375" style="1" customWidth="1"/>
    <col min="8" max="8" width="2.3984375" style="1" customWidth="1"/>
    <col min="9" max="9" width="5.3984375" style="1" customWidth="1"/>
    <col min="10" max="10" width="45.3984375" style="1" customWidth="1"/>
    <col min="11" max="11" width="3" style="1" customWidth="1"/>
    <col min="12" max="16384" width="9" style="1"/>
  </cols>
  <sheetData>
    <row r="1" spans="1:12" s="33" customFormat="1" ht="18.75" customHeight="1">
      <c r="B1" s="34"/>
    </row>
    <row r="2" spans="1:12" s="33" customFormat="1" ht="33.75" customHeight="1" thickBot="1">
      <c r="B2" s="32" t="s">
        <v>37</v>
      </c>
      <c r="C2" s="35"/>
      <c r="D2" s="35"/>
      <c r="E2" s="35"/>
      <c r="F2" s="36"/>
      <c r="G2" s="24" t="s">
        <v>0</v>
      </c>
      <c r="H2" s="33" t="s">
        <v>1</v>
      </c>
    </row>
    <row r="3" spans="1:12" s="33" customFormat="1" ht="34.5" customHeight="1" thickTop="1">
      <c r="B3" s="34"/>
    </row>
    <row r="4" spans="1:12" ht="18.75" customHeight="1">
      <c r="C4" s="11"/>
      <c r="D4" s="9"/>
      <c r="E4" s="8"/>
      <c r="F4" s="9"/>
      <c r="H4" s="8"/>
      <c r="I4" s="9"/>
      <c r="K4" s="8"/>
      <c r="L4" s="9"/>
    </row>
    <row r="5" spans="1:12" ht="18.75" customHeight="1">
      <c r="C5" s="11"/>
      <c r="D5" s="9"/>
      <c r="E5" s="8"/>
      <c r="F5" s="9"/>
      <c r="H5" s="8"/>
      <c r="I5" s="9"/>
      <c r="K5" s="8"/>
      <c r="L5" s="9"/>
    </row>
    <row r="6" spans="1:12" ht="18.75" customHeight="1">
      <c r="C6" s="11"/>
      <c r="D6" s="9"/>
      <c r="E6" s="8"/>
      <c r="F6" s="9"/>
      <c r="H6" s="8"/>
      <c r="I6" s="9"/>
      <c r="K6" s="8"/>
      <c r="L6" s="9"/>
    </row>
    <row r="7" spans="1:12" ht="18.75" customHeight="1">
      <c r="C7" s="11"/>
      <c r="D7" s="9"/>
      <c r="E7" s="8"/>
      <c r="F7" s="9"/>
      <c r="H7" s="8"/>
      <c r="I7" s="9"/>
      <c r="K7" s="8"/>
      <c r="L7" s="9"/>
    </row>
    <row r="8" spans="1:12" ht="18.75" customHeight="1">
      <c r="C8" s="11"/>
      <c r="D8" s="9"/>
      <c r="E8" s="8"/>
      <c r="F8" s="9"/>
      <c r="H8" s="8"/>
      <c r="I8" s="9"/>
      <c r="K8" s="8"/>
      <c r="L8" s="9"/>
    </row>
    <row r="9" spans="1:12" ht="18.75" customHeight="1">
      <c r="C9" s="11"/>
      <c r="D9" s="9"/>
      <c r="E9" s="8"/>
      <c r="F9" s="9"/>
      <c r="H9" s="8"/>
      <c r="I9" s="9"/>
      <c r="K9" s="8"/>
      <c r="L9" s="9"/>
    </row>
    <row r="10" spans="1:12">
      <c r="C10" s="11"/>
      <c r="D10" s="9"/>
      <c r="E10" s="8"/>
      <c r="F10" s="9"/>
      <c r="H10" s="8"/>
      <c r="I10" s="9"/>
      <c r="K10" s="8"/>
      <c r="L10" s="9"/>
    </row>
    <row r="11" spans="1:12" ht="42.75" customHeight="1" thickBot="1">
      <c r="A11" s="9"/>
      <c r="B11" s="23">
        <f>NetWorth</f>
        <v>335500</v>
      </c>
      <c r="C11" s="15"/>
      <c r="D11" s="22">
        <f>TotalAssets</f>
        <v>947000</v>
      </c>
      <c r="E11" s="12"/>
      <c r="F11" s="10"/>
      <c r="G11" s="22">
        <f>TotalLiabilites</f>
        <v>611500</v>
      </c>
      <c r="H11" s="12"/>
      <c r="I11" s="10"/>
      <c r="J11" s="103">
        <f>PurchasePrice</f>
        <v>609500</v>
      </c>
      <c r="K11" s="12"/>
      <c r="L11" s="62"/>
    </row>
    <row r="12" spans="1:12" ht="33.75" customHeight="1">
      <c r="B12" s="46" t="s">
        <v>2</v>
      </c>
      <c r="C12" s="18"/>
      <c r="D12" s="28" t="s">
        <v>3</v>
      </c>
      <c r="E12" s="16"/>
      <c r="F12" s="13"/>
      <c r="G12" s="28" t="s">
        <v>4</v>
      </c>
      <c r="H12" s="16"/>
      <c r="I12" s="13"/>
      <c r="J12" s="28" t="s">
        <v>65</v>
      </c>
      <c r="K12" s="8"/>
      <c r="L12" s="63"/>
    </row>
    <row r="13" spans="1:12" ht="30.75" customHeight="1" thickBot="1">
      <c r="C13" s="11"/>
      <c r="D13" s="25" t="s">
        <v>5</v>
      </c>
      <c r="E13" s="19"/>
      <c r="F13" s="20"/>
      <c r="G13" s="25" t="s">
        <v>6</v>
      </c>
      <c r="H13" s="19"/>
      <c r="I13" s="20"/>
      <c r="K13" s="19"/>
      <c r="L13" s="20"/>
    </row>
    <row r="14" spans="1:12" ht="30.75" customHeight="1" thickBot="1">
      <c r="C14" s="11"/>
      <c r="D14" s="26" t="s">
        <v>7</v>
      </c>
      <c r="E14" s="19"/>
      <c r="F14" s="20"/>
      <c r="G14" s="25" t="s">
        <v>8</v>
      </c>
      <c r="H14" s="19"/>
      <c r="I14" s="20"/>
      <c r="K14" s="19"/>
      <c r="L14" s="20"/>
    </row>
    <row r="15" spans="1:12" ht="30.75" customHeight="1" thickBot="1">
      <c r="C15" s="11"/>
      <c r="D15" s="26" t="s">
        <v>9</v>
      </c>
      <c r="E15" s="19"/>
      <c r="F15" s="20"/>
      <c r="G15" s="21"/>
      <c r="H15" s="19"/>
      <c r="I15" s="20"/>
      <c r="K15" s="19"/>
      <c r="L15" s="20"/>
    </row>
    <row r="16" spans="1:12" ht="30.75" customHeight="1" thickBot="1">
      <c r="C16" s="11"/>
      <c r="D16" s="26" t="s">
        <v>10</v>
      </c>
      <c r="E16" s="19"/>
      <c r="F16" s="20"/>
      <c r="G16" s="21"/>
      <c r="H16" s="19"/>
      <c r="I16" s="20"/>
      <c r="K16" s="19"/>
      <c r="L16" s="20"/>
    </row>
    <row r="17" spans="3:12" ht="42.75" customHeight="1" thickBot="1">
      <c r="C17" s="11"/>
      <c r="D17" s="14"/>
      <c r="E17" s="17"/>
      <c r="F17" s="14"/>
      <c r="H17" s="17"/>
      <c r="I17" s="14"/>
      <c r="J17" s="64">
        <f>TotalAvailabileEquity</f>
        <v>138000</v>
      </c>
      <c r="K17" s="17"/>
      <c r="L17" s="14"/>
    </row>
    <row r="18" spans="3:12" ht="24.75" customHeight="1">
      <c r="C18" s="11"/>
      <c r="E18" s="17"/>
      <c r="F18" s="14"/>
      <c r="H18" s="17"/>
      <c r="I18" s="14"/>
      <c r="J18" s="53" t="s">
        <v>64</v>
      </c>
      <c r="K18" s="17"/>
      <c r="L18" s="14"/>
    </row>
    <row r="19" spans="3:12" ht="18.75" customHeight="1">
      <c r="C19" s="11"/>
      <c r="D19" s="9"/>
      <c r="E19" s="8"/>
      <c r="F19" s="9"/>
      <c r="H19" s="8"/>
      <c r="I19" s="9"/>
      <c r="K19" s="8"/>
      <c r="L19" s="9"/>
    </row>
    <row r="20" spans="3:12" ht="16">
      <c r="D20" s="124" t="s">
        <v>116</v>
      </c>
      <c r="G20" s="125" t="s">
        <v>117</v>
      </c>
      <c r="J20" s="125" t="s">
        <v>118</v>
      </c>
    </row>
  </sheetData>
  <sheetProtection algorithmName="SHA-512" hashValue="5wijP3/w3q+HxWFlEyuTbB6+TnH3Pv/OtAMOMVqR0VEpMp4H6DC7j3afHF0vLs7snHIwbH+H781xTVN/qaw1uA==" saltValue="0DeYb4bUxOLnLlUXqRGqhA==" spinCount="100000" sheet="1" objects="1" scenarios="1" selectLockedCells="1"/>
  <hyperlinks>
    <hyperlink ref="D20" location="Assets!A1" tooltip="Click to view assets" display="VIEW ASSETS" xr:uid="{00000000-0004-0000-0000-000000000000}"/>
    <hyperlink ref="G20" location="Liabilities!A1" tooltip="Click to view liabilities" display="VIEW LIBILITIES" xr:uid="{00000000-0004-0000-0000-000001000000}"/>
    <hyperlink ref="J20" location="'Purchase Price'!A1" tooltip="Click to view liabilities" display="VIEW PURCHASE PRICE &gt;" xr:uid="{85A42F7A-28DD-5142-8FE3-685B1186A9A5}"/>
  </hyperlinks>
  <printOptions horizontalCentered="1"/>
  <pageMargins left="0.5" right="0.5" top="0.5" bottom="0.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9"/>
    <pageSetUpPr autoPageBreaks="0" fitToPage="1"/>
  </sheetPr>
  <dimension ref="B1:M29"/>
  <sheetViews>
    <sheetView showGridLines="0" topLeftCell="B1" zoomScale="120" zoomScaleNormal="120" workbookViewId="0">
      <selection activeCell="F5" sqref="F5"/>
    </sheetView>
  </sheetViews>
  <sheetFormatPr baseColWidth="10" defaultColWidth="6.59765625" defaultRowHeight="18.75" customHeight="1"/>
  <cols>
    <col min="1" max="1" width="2.3984375" style="33" customWidth="1"/>
    <col min="2" max="2" width="51.3984375" style="34" customWidth="1"/>
    <col min="3" max="3" width="0.3984375" style="34" customWidth="1"/>
    <col min="4" max="4" width="2.796875" style="33" customWidth="1"/>
    <col min="5" max="5" width="32.796875" style="33" customWidth="1"/>
    <col min="6" max="6" width="14.796875" style="52" customWidth="1"/>
    <col min="7" max="7" width="5.59765625" style="33" customWidth="1"/>
    <col min="8" max="8" width="2.796875" style="33" customWidth="1"/>
    <col min="9" max="9" width="32.796875" style="33" customWidth="1"/>
    <col min="10" max="10" width="18.796875" style="52" customWidth="1"/>
    <col min="11" max="12" width="14.796875" style="33" customWidth="1"/>
    <col min="13" max="13" width="19.3984375" style="33" customWidth="1"/>
    <col min="14" max="16384" width="6.59765625" style="33"/>
  </cols>
  <sheetData>
    <row r="1" spans="2:13" ht="18.75" customHeight="1">
      <c r="F1" s="48"/>
      <c r="J1" s="48"/>
    </row>
    <row r="2" spans="2:13" ht="33.75" customHeight="1" thickBot="1">
      <c r="B2" s="32" t="s">
        <v>11</v>
      </c>
      <c r="C2" s="32"/>
      <c r="D2" s="35"/>
      <c r="E2" s="35"/>
      <c r="F2" s="49"/>
      <c r="G2" s="35"/>
      <c r="H2" s="36"/>
      <c r="I2" s="27" t="s">
        <v>0</v>
      </c>
      <c r="J2" s="49"/>
      <c r="K2" s="33" t="s">
        <v>1</v>
      </c>
    </row>
    <row r="3" spans="2:13" ht="34.5" customHeight="1" thickTop="1">
      <c r="F3" s="48"/>
      <c r="J3" s="48"/>
    </row>
    <row r="4" spans="2:13" ht="18.75" customHeight="1">
      <c r="D4" s="29" t="s">
        <v>1</v>
      </c>
      <c r="E4" s="29" t="s">
        <v>12</v>
      </c>
      <c r="F4" s="50" t="s">
        <v>13</v>
      </c>
      <c r="H4" s="29" t="s">
        <v>1</v>
      </c>
      <c r="I4" s="29" t="s">
        <v>14</v>
      </c>
      <c r="J4" s="50" t="s">
        <v>13</v>
      </c>
      <c r="K4" s="54" t="s">
        <v>61</v>
      </c>
      <c r="L4" s="54" t="s">
        <v>62</v>
      </c>
      <c r="M4" s="54" t="s">
        <v>63</v>
      </c>
    </row>
    <row r="5" spans="2:13" ht="18.75" customHeight="1">
      <c r="D5" s="29"/>
      <c r="E5" s="29" t="s">
        <v>15</v>
      </c>
      <c r="F5" s="117">
        <v>2000</v>
      </c>
      <c r="H5" s="29"/>
      <c r="I5" s="29" t="s">
        <v>46</v>
      </c>
      <c r="J5" s="117">
        <v>250000</v>
      </c>
      <c r="K5" s="133">
        <v>170000</v>
      </c>
      <c r="L5" s="134">
        <v>0.8</v>
      </c>
      <c r="M5" s="111">
        <f>(+tblPersonal[[#This Row],[VALUE]]*tblPersonal[[#This Row],[LIKELY LVR]])-tblPersonal[[#This Row],[MORTGAGE]]</f>
        <v>30000</v>
      </c>
    </row>
    <row r="6" spans="2:13" ht="18.75" customHeight="1">
      <c r="D6" s="29"/>
      <c r="E6" s="29" t="s">
        <v>55</v>
      </c>
      <c r="F6" s="117">
        <v>0</v>
      </c>
      <c r="H6" s="29"/>
      <c r="I6" s="29" t="s">
        <v>47</v>
      </c>
      <c r="J6" s="117">
        <v>0</v>
      </c>
      <c r="K6" s="132">
        <v>0</v>
      </c>
      <c r="M6" s="121"/>
    </row>
    <row r="7" spans="2:13" ht="18.75" customHeight="1">
      <c r="D7" s="29"/>
      <c r="E7" s="29" t="s">
        <v>56</v>
      </c>
      <c r="F7" s="117">
        <v>0</v>
      </c>
      <c r="H7" s="29"/>
      <c r="I7" s="29" t="s">
        <v>48</v>
      </c>
      <c r="J7" s="131">
        <v>10000</v>
      </c>
      <c r="K7" s="132">
        <v>0</v>
      </c>
      <c r="M7" s="121"/>
    </row>
    <row r="8" spans="2:13" ht="18.75" customHeight="1">
      <c r="D8" s="29"/>
      <c r="E8" s="29" t="s">
        <v>52</v>
      </c>
      <c r="F8" s="117">
        <v>0</v>
      </c>
      <c r="H8" s="29"/>
      <c r="I8" s="29" t="s">
        <v>49</v>
      </c>
      <c r="J8" s="117">
        <v>0</v>
      </c>
      <c r="K8" s="132">
        <v>0</v>
      </c>
      <c r="M8" s="121"/>
    </row>
    <row r="9" spans="2:13" ht="18.75" customHeight="1">
      <c r="D9" s="29"/>
      <c r="E9" s="29" t="s">
        <v>58</v>
      </c>
      <c r="F9" s="117">
        <v>0</v>
      </c>
      <c r="H9" s="29"/>
      <c r="I9" s="29" t="s">
        <v>50</v>
      </c>
      <c r="J9" s="117"/>
      <c r="M9" s="121"/>
    </row>
    <row r="10" spans="2:13" ht="18.75" customHeight="1">
      <c r="D10" s="29"/>
      <c r="E10" s="29" t="s">
        <v>68</v>
      </c>
      <c r="F10" s="117">
        <v>0</v>
      </c>
      <c r="H10" s="29"/>
      <c r="I10" s="29" t="s">
        <v>51</v>
      </c>
      <c r="J10" s="117">
        <v>0</v>
      </c>
      <c r="M10" s="121"/>
    </row>
    <row r="11" spans="2:13" ht="18.75" customHeight="1">
      <c r="D11" s="29"/>
      <c r="E11" s="29" t="s">
        <v>57</v>
      </c>
      <c r="F11" s="117">
        <v>0</v>
      </c>
      <c r="H11" s="29"/>
      <c r="I11" s="29" t="s">
        <v>16</v>
      </c>
      <c r="J11" s="117">
        <v>0</v>
      </c>
      <c r="M11" s="121"/>
    </row>
    <row r="12" spans="2:13" ht="18.75" customHeight="1">
      <c r="B12" s="139">
        <f>TotalAssets</f>
        <v>947000</v>
      </c>
      <c r="C12" s="44"/>
      <c r="D12" s="29"/>
      <c r="E12" s="42" t="s">
        <v>59</v>
      </c>
      <c r="F12" s="117">
        <v>0</v>
      </c>
      <c r="I12" s="42" t="s">
        <v>17</v>
      </c>
      <c r="J12" s="117">
        <v>0</v>
      </c>
      <c r="M12" s="121"/>
    </row>
    <row r="13" spans="2:13" ht="18.75" customHeight="1">
      <c r="B13" s="139"/>
      <c r="C13" s="44"/>
      <c r="D13" s="31"/>
      <c r="E13" s="29" t="s">
        <v>18</v>
      </c>
      <c r="F13" s="55">
        <f>SUBTOTAL(109,tblCash[VALUE])</f>
        <v>2000</v>
      </c>
      <c r="J13" s="55"/>
      <c r="M13" s="121"/>
    </row>
    <row r="14" spans="2:13" ht="18.75" customHeight="1">
      <c r="B14" s="140" t="s">
        <v>3</v>
      </c>
      <c r="C14" s="45"/>
      <c r="D14" s="43"/>
      <c r="E14" s="41"/>
      <c r="F14" s="66"/>
      <c r="H14" s="31"/>
      <c r="I14" s="29" t="s">
        <v>18</v>
      </c>
      <c r="J14" s="55">
        <f>SUBTOTAL(109,tblPersonal[VALUE])</f>
        <v>260000</v>
      </c>
    </row>
    <row r="15" spans="2:13" ht="18.75" customHeight="1">
      <c r="B15" s="140"/>
      <c r="C15" s="45"/>
      <c r="D15" s="40"/>
      <c r="E15" s="40"/>
      <c r="F15" s="66"/>
    </row>
    <row r="16" spans="2:13" ht="18.75" customHeight="1">
      <c r="B16" s="37"/>
      <c r="C16" s="37"/>
      <c r="D16" s="29" t="s">
        <v>1</v>
      </c>
      <c r="E16" s="29" t="s">
        <v>19</v>
      </c>
      <c r="F16" s="55" t="s">
        <v>13</v>
      </c>
      <c r="H16" s="29" t="s">
        <v>1</v>
      </c>
      <c r="I16" s="29" t="s">
        <v>39</v>
      </c>
      <c r="J16" s="30" t="s">
        <v>60</v>
      </c>
      <c r="K16" s="54" t="s">
        <v>61</v>
      </c>
      <c r="L16" s="54" t="s">
        <v>62</v>
      </c>
      <c r="M16" s="54" t="s">
        <v>63</v>
      </c>
    </row>
    <row r="17" spans="2:13" ht="18.75" customHeight="1" thickBot="1">
      <c r="C17" s="39"/>
      <c r="D17" s="29"/>
      <c r="E17" s="29" t="s">
        <v>53</v>
      </c>
      <c r="F17" s="117">
        <v>15000</v>
      </c>
      <c r="H17" s="29"/>
      <c r="I17" s="29" t="s">
        <v>40</v>
      </c>
      <c r="J17" s="117">
        <v>250000</v>
      </c>
      <c r="K17" s="118">
        <v>100000</v>
      </c>
      <c r="L17" s="119">
        <v>0.8</v>
      </c>
      <c r="M17" s="111">
        <f>(+tblRetirement[[#This Row],[PROPERTY VALUE]]*tblRetirement[[#This Row],[LIKELY LVR]])-tblRetirement[[#This Row],[MORTGAGE]]</f>
        <v>100000</v>
      </c>
    </row>
    <row r="18" spans="2:13" ht="18.75" customHeight="1">
      <c r="B18" s="137">
        <f>TotalAvailabileEquity</f>
        <v>138000</v>
      </c>
      <c r="C18" s="39"/>
      <c r="D18" s="29"/>
      <c r="E18" s="29" t="s">
        <v>21</v>
      </c>
      <c r="F18" s="117">
        <v>0</v>
      </c>
      <c r="H18" s="29"/>
      <c r="I18" s="29" t="s">
        <v>41</v>
      </c>
      <c r="J18" s="117">
        <v>120000</v>
      </c>
      <c r="K18" s="118">
        <v>50000</v>
      </c>
      <c r="L18" s="119">
        <v>0.8</v>
      </c>
      <c r="M18" s="111">
        <f>(+tblRetirement[[#This Row],[PROPERTY VALUE]]*tblRetirement[[#This Row],[LIKELY LVR]])-tblRetirement[[#This Row],[MORTGAGE]]</f>
        <v>46000</v>
      </c>
    </row>
    <row r="19" spans="2:13" ht="18.75" customHeight="1">
      <c r="B19" s="138"/>
      <c r="D19" s="29"/>
      <c r="E19" s="29" t="s">
        <v>22</v>
      </c>
      <c r="F19" s="117">
        <v>0</v>
      </c>
      <c r="H19" s="29"/>
      <c r="I19" s="29" t="s">
        <v>42</v>
      </c>
      <c r="J19" s="117">
        <v>300000</v>
      </c>
      <c r="K19" s="118">
        <v>230000</v>
      </c>
      <c r="L19" s="119">
        <v>0.8</v>
      </c>
      <c r="M19" s="111">
        <f>(+tblRetirement[[#This Row],[PROPERTY VALUE]]*tblRetirement[[#This Row],[LIKELY LVR]])-tblRetirement[[#This Row],[MORTGAGE]]</f>
        <v>10000</v>
      </c>
    </row>
    <row r="20" spans="2:13" ht="18.75" customHeight="1">
      <c r="B20" s="135" t="s">
        <v>124</v>
      </c>
      <c r="D20" s="29"/>
      <c r="E20" s="29" t="s">
        <v>23</v>
      </c>
      <c r="F20" s="117">
        <v>0</v>
      </c>
      <c r="H20" s="29"/>
      <c r="I20" s="29" t="s">
        <v>43</v>
      </c>
      <c r="J20" s="117">
        <v>0</v>
      </c>
      <c r="K20" s="118">
        <v>0</v>
      </c>
      <c r="L20" s="119">
        <v>0</v>
      </c>
      <c r="M20" s="111">
        <f>(+tblRetirement[[#This Row],[PROPERTY VALUE]]*tblRetirement[[#This Row],[LIKELY LVR]])-tblRetirement[[#This Row],[MORTGAGE]]</f>
        <v>0</v>
      </c>
    </row>
    <row r="21" spans="2:13" ht="18.75" customHeight="1" thickBot="1">
      <c r="B21" s="136"/>
      <c r="D21" s="29"/>
      <c r="E21" s="29" t="s">
        <v>54</v>
      </c>
      <c r="F21" s="117">
        <v>0</v>
      </c>
      <c r="H21" s="29"/>
      <c r="I21" s="29" t="s">
        <v>44</v>
      </c>
      <c r="J21" s="117">
        <v>0</v>
      </c>
      <c r="K21" s="118">
        <v>0</v>
      </c>
      <c r="L21" s="119">
        <v>0</v>
      </c>
      <c r="M21" s="111">
        <f>(+tblRetirement[[#This Row],[PROPERTY VALUE]]*tblRetirement[[#This Row],[LIKELY LVR]])-tblRetirement[[#This Row],[MORTGAGE]]</f>
        <v>0</v>
      </c>
    </row>
    <row r="22" spans="2:13" ht="18.75" customHeight="1">
      <c r="D22" s="29"/>
      <c r="E22" s="29" t="s">
        <v>24</v>
      </c>
      <c r="F22" s="117">
        <v>0</v>
      </c>
      <c r="H22" s="29"/>
      <c r="I22" s="29" t="s">
        <v>45</v>
      </c>
      <c r="J22" s="117">
        <v>0</v>
      </c>
      <c r="K22" s="118">
        <v>0</v>
      </c>
      <c r="L22" s="119">
        <v>0</v>
      </c>
      <c r="M22" s="111">
        <f>(+tblRetirement[[#This Row],[PROPERTY VALUE]]*tblRetirement[[#This Row],[LIKELY LVR]])-tblRetirement[[#This Row],[MORTGAGE]]</f>
        <v>0</v>
      </c>
    </row>
    <row r="23" spans="2:13" ht="18.75" customHeight="1">
      <c r="B23" s="123" t="s">
        <v>20</v>
      </c>
      <c r="D23" s="31"/>
      <c r="E23" s="29" t="s">
        <v>18</v>
      </c>
      <c r="F23" s="55">
        <f>SUBTOTAL(109,tblInvestments[VALUE])</f>
        <v>15000</v>
      </c>
      <c r="H23" s="31"/>
      <c r="I23" s="56" t="s">
        <v>18</v>
      </c>
      <c r="J23" s="127">
        <f>SUBTOTAL(109,tblRetirement[PROPERTY VALUE])</f>
        <v>670000</v>
      </c>
      <c r="K23" s="128"/>
      <c r="L23" s="129"/>
      <c r="M23" s="130">
        <f>SUBTOTAL(109,tblRetirement[EQUITY])+M5</f>
        <v>186000</v>
      </c>
    </row>
    <row r="24" spans="2:13" ht="18.75" customHeight="1">
      <c r="D24" s="47"/>
      <c r="E24" s="47"/>
      <c r="H24" s="47"/>
    </row>
    <row r="25" spans="2:13" ht="18.75" customHeight="1">
      <c r="I25" s="67" t="s">
        <v>79</v>
      </c>
      <c r="J25" s="120">
        <v>50000</v>
      </c>
    </row>
    <row r="26" spans="2:13" ht="18.75" customHeight="1" thickBot="1">
      <c r="I26" s="60" t="s">
        <v>123</v>
      </c>
      <c r="J26" s="61">
        <f>tblRetirement[[#Totals],[EQUITY]]-J25</f>
        <v>136000</v>
      </c>
    </row>
    <row r="27" spans="2:13" ht="18.75" customHeight="1" thickTop="1"/>
    <row r="29" spans="2:13" ht="18.75" customHeight="1">
      <c r="I29" s="123" t="s">
        <v>119</v>
      </c>
    </row>
  </sheetData>
  <sheetProtection algorithmName="SHA-512" hashValue="dyVu6O8OUSIK4nd0gRLk/611mP4Prdx+gO7e31VN+ecp1d2LWs5WyT+88vf1dVx24aQKPpJfIxwdf77yC2XqnA==" saltValue="+QgaGjVY2WWCHN56RLrreQ==" spinCount="100000" sheet="1" objects="1" scenarios="1" selectLockedCells="1"/>
  <mergeCells count="4">
    <mergeCell ref="B20:B21"/>
    <mergeCell ref="B18:B19"/>
    <mergeCell ref="B12:B13"/>
    <mergeCell ref="B14:B15"/>
  </mergeCells>
  <phoneticPr fontId="19" type="noConversion"/>
  <hyperlinks>
    <hyperlink ref="B23" location="Liabilities!A1" tooltip="Click to view liabilities" display="VIEW LIABILITIES &gt;" xr:uid="{00000000-0004-0000-0100-000000000000}"/>
    <hyperlink ref="I29" location="Liabilities!A1" tooltip="Click to view liabilities" display="VIEW LIABILITIES &gt;" xr:uid="{633B8308-5C32-334E-813E-FA3995584CA0}"/>
  </hyperlinks>
  <printOptions horizontalCentered="1"/>
  <pageMargins left="0.7" right="0.7" top="0.75" bottom="0.75" header="0.3" footer="0.3"/>
  <pageSetup scale="90" fitToHeight="0" orientation="landscape" r:id="rId1"/>
  <drawing r:id="rId2"/>
  <legacyDrawing r:id="rId3"/>
  <tableParts count="4">
    <tablePart r:id="rId4"/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6"/>
    <pageSetUpPr autoPageBreaks="0" fitToPage="1"/>
  </sheetPr>
  <dimension ref="B1:K18"/>
  <sheetViews>
    <sheetView showGridLines="0" tabSelected="1" topLeftCell="F2" zoomScale="180" zoomScaleNormal="120" workbookViewId="0">
      <selection activeCell="F11" sqref="F11"/>
    </sheetView>
  </sheetViews>
  <sheetFormatPr baseColWidth="10" defaultColWidth="6.59765625" defaultRowHeight="18.75" customHeight="1"/>
  <cols>
    <col min="1" max="1" width="2.3984375" style="33" customWidth="1"/>
    <col min="2" max="2" width="51.3984375" style="33" customWidth="1"/>
    <col min="3" max="3" width="0.3984375" style="33" customWidth="1"/>
    <col min="4" max="4" width="2.796875" style="33" customWidth="1"/>
    <col min="5" max="5" width="32.796875" style="33" customWidth="1"/>
    <col min="6" max="6" width="16.59765625" style="52" customWidth="1"/>
    <col min="7" max="7" width="5.59765625" style="33" customWidth="1"/>
    <col min="8" max="8" width="2.796875" style="33" customWidth="1"/>
    <col min="9" max="9" width="32.796875" style="33" customWidth="1"/>
    <col min="10" max="10" width="21.3984375" style="52" customWidth="1"/>
    <col min="11" max="11" width="2.3984375" style="33" customWidth="1"/>
    <col min="12" max="16384" width="6.59765625" style="33"/>
  </cols>
  <sheetData>
    <row r="1" spans="2:11" ht="18.75" customHeight="1">
      <c r="F1" s="48"/>
      <c r="J1" s="48"/>
    </row>
    <row r="2" spans="2:11" ht="33.75" customHeight="1" thickBot="1">
      <c r="B2" s="32" t="s">
        <v>25</v>
      </c>
      <c r="C2" s="32"/>
      <c r="D2" s="35"/>
      <c r="E2" s="35"/>
      <c r="F2" s="49"/>
      <c r="G2" s="35"/>
      <c r="H2" s="38"/>
      <c r="I2" s="27" t="s">
        <v>0</v>
      </c>
      <c r="J2" s="49"/>
      <c r="K2" s="33" t="s">
        <v>1</v>
      </c>
    </row>
    <row r="3" spans="2:11" ht="34.5" customHeight="1" thickTop="1">
      <c r="B3" s="34"/>
      <c r="C3" s="34"/>
      <c r="F3" s="48"/>
      <c r="J3" s="48"/>
    </row>
    <row r="4" spans="2:11" ht="18.75" customHeight="1">
      <c r="D4" s="29" t="s">
        <v>1</v>
      </c>
      <c r="E4" s="29" t="s">
        <v>26</v>
      </c>
      <c r="F4" s="50" t="s">
        <v>27</v>
      </c>
      <c r="H4" s="29" t="s">
        <v>1</v>
      </c>
      <c r="I4" s="29" t="s">
        <v>28</v>
      </c>
      <c r="J4" s="50" t="s">
        <v>27</v>
      </c>
    </row>
    <row r="5" spans="2:11" ht="18.75" customHeight="1">
      <c r="D5" s="29"/>
      <c r="E5" s="29" t="s">
        <v>66</v>
      </c>
      <c r="F5" s="112">
        <v>5000</v>
      </c>
      <c r="H5" s="29"/>
      <c r="I5" s="29" t="s">
        <v>71</v>
      </c>
      <c r="J5" s="55">
        <f>Assets!K6</f>
        <v>0</v>
      </c>
    </row>
    <row r="6" spans="2:11" ht="18.75" customHeight="1">
      <c r="D6" s="29"/>
      <c r="E6" s="29" t="s">
        <v>67</v>
      </c>
      <c r="F6" s="112">
        <v>25000</v>
      </c>
      <c r="H6" s="29"/>
      <c r="I6" s="29" t="s">
        <v>72</v>
      </c>
      <c r="J6" s="55">
        <f>Assets!K7</f>
        <v>0</v>
      </c>
    </row>
    <row r="7" spans="2:11" ht="18.75" customHeight="1">
      <c r="D7" s="29"/>
      <c r="E7" s="29" t="s">
        <v>69</v>
      </c>
      <c r="F7" s="112">
        <v>17500</v>
      </c>
      <c r="H7" s="29"/>
      <c r="I7" s="29" t="s">
        <v>125</v>
      </c>
      <c r="J7" s="55">
        <f>Assets!K8</f>
        <v>0</v>
      </c>
    </row>
    <row r="8" spans="2:11" ht="18.75" customHeight="1">
      <c r="D8" s="29"/>
      <c r="E8" s="29" t="s">
        <v>70</v>
      </c>
      <c r="F8" s="112">
        <v>0</v>
      </c>
      <c r="H8" s="29"/>
      <c r="I8" s="29" t="s">
        <v>46</v>
      </c>
      <c r="J8" s="55">
        <f>Assets!K5</f>
        <v>170000</v>
      </c>
    </row>
    <row r="9" spans="2:11" ht="18.75" customHeight="1">
      <c r="D9" s="29"/>
      <c r="E9" s="29" t="s">
        <v>29</v>
      </c>
      <c r="F9" s="112">
        <v>0</v>
      </c>
      <c r="H9" s="29"/>
      <c r="I9" s="29" t="s">
        <v>73</v>
      </c>
      <c r="J9" s="55">
        <f>Assets!K17</f>
        <v>100000</v>
      </c>
    </row>
    <row r="10" spans="2:11" ht="18.75" customHeight="1">
      <c r="D10" s="29"/>
      <c r="E10" s="29" t="s">
        <v>30</v>
      </c>
      <c r="F10" s="112">
        <v>8000</v>
      </c>
      <c r="H10" s="29"/>
      <c r="I10" s="29" t="s">
        <v>74</v>
      </c>
      <c r="J10" s="55">
        <f>Assets!K18</f>
        <v>50000</v>
      </c>
    </row>
    <row r="11" spans="2:11" ht="18.75" customHeight="1">
      <c r="D11" s="29"/>
      <c r="E11" s="29" t="s">
        <v>31</v>
      </c>
      <c r="F11" s="112">
        <v>6000</v>
      </c>
      <c r="H11" s="29"/>
      <c r="I11" s="29" t="s">
        <v>75</v>
      </c>
      <c r="J11" s="55">
        <f>Assets!K19</f>
        <v>230000</v>
      </c>
    </row>
    <row r="12" spans="2:11" ht="18.75" customHeight="1">
      <c r="B12" s="139">
        <f>TotalLiabilites</f>
        <v>611500</v>
      </c>
      <c r="C12" s="44"/>
      <c r="E12" s="42" t="s">
        <v>32</v>
      </c>
      <c r="F12" s="116">
        <v>0</v>
      </c>
      <c r="H12" s="29"/>
      <c r="I12" s="29" t="s">
        <v>76</v>
      </c>
      <c r="J12" s="55">
        <f>Assets!K20</f>
        <v>0</v>
      </c>
    </row>
    <row r="13" spans="2:11" ht="18.75" customHeight="1">
      <c r="B13" s="139"/>
      <c r="C13" s="44"/>
      <c r="D13" s="29"/>
      <c r="E13" s="29" t="s">
        <v>18</v>
      </c>
      <c r="F13" s="65">
        <f>SUBTOTAL(109,tblUnsecured[OWE])</f>
        <v>61500</v>
      </c>
      <c r="I13" s="33" t="s">
        <v>77</v>
      </c>
      <c r="J13" s="59">
        <f>Assets!K21</f>
        <v>0</v>
      </c>
    </row>
    <row r="14" spans="2:11" ht="18.75" customHeight="1">
      <c r="B14" s="141" t="s">
        <v>4</v>
      </c>
      <c r="C14" s="46"/>
      <c r="I14" s="33" t="s">
        <v>78</v>
      </c>
      <c r="J14" s="59">
        <f>Assets!K22</f>
        <v>0</v>
      </c>
    </row>
    <row r="15" spans="2:11" ht="18.75" customHeight="1">
      <c r="B15" s="141"/>
      <c r="C15" s="46"/>
      <c r="H15" s="29"/>
      <c r="I15" s="29" t="s">
        <v>18</v>
      </c>
      <c r="J15" s="55">
        <f>SUBTOTAL(109,tblSecured[OWE])</f>
        <v>550000</v>
      </c>
    </row>
    <row r="17" spans="2:10" ht="18.75" customHeight="1">
      <c r="B17" s="123" t="s">
        <v>120</v>
      </c>
      <c r="C17" s="39"/>
    </row>
    <row r="18" spans="2:10" ht="18.75" customHeight="1">
      <c r="B18" s="39"/>
      <c r="C18" s="39"/>
      <c r="J18" s="126" t="s">
        <v>121</v>
      </c>
    </row>
  </sheetData>
  <sheetProtection algorithmName="SHA-512" hashValue="IyCF0Fo8y8TJBD0fM6oWS+wlhvt/TBaG8cI0hut6fS0T2Z0kGbLT9bwNSLZiVpws+4a5OEnCM1SE1/uDHnPwKw==" saltValue="4C3b7/2iw9MgbdcXvUO3cg==" spinCount="100000" sheet="1" objects="1" scenarios="1" selectLockedCells="1"/>
  <mergeCells count="2">
    <mergeCell ref="B12:B13"/>
    <mergeCell ref="B14:B15"/>
  </mergeCells>
  <hyperlinks>
    <hyperlink ref="B17" location="'Purchase Price'!A1" tooltip="Click to view assets" display="VIEW PURCHASE PRICE &gt;&gt;" xr:uid="{00000000-0004-0000-0200-000000000000}"/>
    <hyperlink ref="J18" location="'Purchase Price'!A1" tooltip="Click to view assets" display="VIEW PURCHASE PRICE &gt;&gt;" xr:uid="{2A7A1F96-4652-7F4F-9588-E5D2D72810DA}"/>
  </hyperlinks>
  <printOptions horizontalCentered="1"/>
  <pageMargins left="0.7" right="0.7" top="0.75" bottom="0.75" header="0.3" footer="0.3"/>
  <pageSetup scale="90" fitToHeight="0" orientation="landscape" r:id="rId1"/>
  <drawing r:id="rId2"/>
  <legacyDrawing r:id="rId3"/>
  <tableParts count="2"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C8D3-7D7E-8243-B676-770C376F4463}">
  <sheetPr codeName="Sheet5">
    <tabColor rgb="FF00B0F0"/>
    <pageSetUpPr autoPageBreaks="0" fitToPage="1"/>
  </sheetPr>
  <dimension ref="A1:K29"/>
  <sheetViews>
    <sheetView showGridLines="0" zoomScale="120" zoomScaleNormal="120" workbookViewId="0">
      <selection activeCell="J5" sqref="J5"/>
    </sheetView>
  </sheetViews>
  <sheetFormatPr baseColWidth="10" defaultColWidth="6.59765625" defaultRowHeight="18.75" customHeight="1"/>
  <cols>
    <col min="1" max="1" width="2.3984375" style="33" customWidth="1"/>
    <col min="2" max="2" width="51.3984375" style="33" customWidth="1"/>
    <col min="3" max="3" width="0.59765625" style="33" customWidth="1"/>
    <col min="4" max="4" width="2.796875" style="33" customWidth="1"/>
    <col min="5" max="5" width="32.796875" style="33" customWidth="1"/>
    <col min="6" max="6" width="14.796875" style="52" customWidth="1"/>
    <col min="7" max="7" width="13.796875" style="33" customWidth="1"/>
    <col min="8" max="8" width="12.796875" style="33" customWidth="1"/>
    <col min="9" max="9" width="32.796875" style="33" customWidth="1"/>
    <col min="10" max="10" width="14.796875" style="52" customWidth="1"/>
    <col min="11" max="11" width="2.3984375" style="33" customWidth="1"/>
    <col min="12" max="16384" width="6.59765625" style="33"/>
  </cols>
  <sheetData>
    <row r="1" spans="1:11" ht="18.75" customHeight="1">
      <c r="A1" s="122"/>
      <c r="F1" s="48"/>
      <c r="J1" s="48"/>
    </row>
    <row r="2" spans="1:11" ht="33.75" customHeight="1" thickBot="1">
      <c r="B2" s="32" t="s">
        <v>65</v>
      </c>
      <c r="C2" s="32"/>
      <c r="D2" s="35"/>
      <c r="E2" s="35"/>
      <c r="F2" s="49"/>
      <c r="G2" s="35"/>
      <c r="H2" s="38"/>
      <c r="I2" s="27" t="s">
        <v>0</v>
      </c>
      <c r="J2" s="49"/>
      <c r="K2" s="33" t="s">
        <v>1</v>
      </c>
    </row>
    <row r="3" spans="1:11" ht="34.5" customHeight="1" thickTop="1">
      <c r="B3" s="34"/>
      <c r="C3" s="34"/>
      <c r="F3" s="48"/>
      <c r="J3" s="48"/>
    </row>
    <row r="4" spans="1:11" ht="18.75" customHeight="1">
      <c r="C4" s="77"/>
      <c r="D4" s="73" t="s">
        <v>1</v>
      </c>
      <c r="E4" s="73" t="s">
        <v>81</v>
      </c>
      <c r="F4" s="78" t="s">
        <v>80</v>
      </c>
      <c r="G4" s="82" t="s">
        <v>89</v>
      </c>
      <c r="H4" s="83" t="s">
        <v>38</v>
      </c>
      <c r="I4" s="79" t="s">
        <v>93</v>
      </c>
      <c r="J4" s="74" t="s">
        <v>94</v>
      </c>
    </row>
    <row r="5" spans="1:11" ht="18.75" customHeight="1">
      <c r="C5" s="75"/>
      <c r="D5" s="29"/>
      <c r="E5" s="29" t="s">
        <v>82</v>
      </c>
      <c r="F5" s="52" t="s">
        <v>83</v>
      </c>
      <c r="G5" s="80" t="s">
        <v>90</v>
      </c>
      <c r="H5" s="69"/>
      <c r="I5" s="69" t="s">
        <v>95</v>
      </c>
      <c r="J5" s="112">
        <v>2300</v>
      </c>
    </row>
    <row r="6" spans="1:11" ht="18.75" customHeight="1">
      <c r="C6" s="75"/>
      <c r="D6" s="29"/>
      <c r="E6" s="70"/>
      <c r="F6" s="71"/>
      <c r="G6" s="81" t="s">
        <v>91</v>
      </c>
      <c r="H6" s="70"/>
      <c r="I6" s="70" t="s">
        <v>96</v>
      </c>
      <c r="J6" s="113">
        <v>3000</v>
      </c>
    </row>
    <row r="7" spans="1:11" ht="18.75" customHeight="1">
      <c r="C7" s="75"/>
      <c r="D7" s="29"/>
      <c r="E7" s="29"/>
      <c r="G7" s="80" t="s">
        <v>92</v>
      </c>
      <c r="H7" s="69"/>
      <c r="I7" s="69" t="s">
        <v>97</v>
      </c>
      <c r="J7" s="112">
        <v>17500</v>
      </c>
    </row>
    <row r="8" spans="1:11" ht="18.75" customHeight="1">
      <c r="C8" s="75"/>
      <c r="D8" s="29"/>
      <c r="E8" s="29"/>
      <c r="F8" s="71" t="s">
        <v>84</v>
      </c>
      <c r="G8" s="72"/>
      <c r="H8" s="70"/>
      <c r="I8" s="70" t="s">
        <v>98</v>
      </c>
      <c r="J8" s="113">
        <v>0</v>
      </c>
    </row>
    <row r="9" spans="1:11" ht="18.75" customHeight="1">
      <c r="C9" s="75"/>
      <c r="D9" s="29"/>
      <c r="E9" s="29"/>
      <c r="F9" s="52" t="s">
        <v>85</v>
      </c>
      <c r="G9" s="68"/>
      <c r="H9" s="69"/>
      <c r="I9" s="69" t="s">
        <v>99</v>
      </c>
      <c r="J9" s="112"/>
    </row>
    <row r="10" spans="1:11" ht="18.75" customHeight="1">
      <c r="C10" s="75"/>
      <c r="D10" s="29"/>
      <c r="E10" s="29"/>
      <c r="F10" s="71" t="s">
        <v>86</v>
      </c>
      <c r="G10" s="72"/>
      <c r="H10" s="70"/>
      <c r="I10" s="70" t="s">
        <v>100</v>
      </c>
      <c r="J10" s="113">
        <v>8000</v>
      </c>
    </row>
    <row r="11" spans="1:11" ht="18.75" customHeight="1">
      <c r="C11" s="75"/>
      <c r="D11" s="29"/>
      <c r="E11" s="29"/>
      <c r="F11" s="52" t="s">
        <v>87</v>
      </c>
      <c r="G11" s="68"/>
      <c r="H11" s="69"/>
      <c r="I11" s="69" t="s">
        <v>100</v>
      </c>
      <c r="J11" s="112">
        <v>6000</v>
      </c>
    </row>
    <row r="12" spans="1:11" ht="18.75" customHeight="1">
      <c r="B12" s="142">
        <f>PurchasePrice</f>
        <v>609500</v>
      </c>
      <c r="C12" s="76"/>
      <c r="E12" s="42"/>
      <c r="F12" s="71" t="s">
        <v>88</v>
      </c>
      <c r="G12" s="72"/>
      <c r="H12" s="70"/>
      <c r="I12" s="70" t="s">
        <v>101</v>
      </c>
      <c r="J12" s="114">
        <v>0</v>
      </c>
    </row>
    <row r="13" spans="1:11" ht="18.75" customHeight="1">
      <c r="B13" s="142"/>
      <c r="C13" s="76"/>
      <c r="G13" s="68"/>
      <c r="H13" s="68"/>
      <c r="I13" s="84" t="s">
        <v>102</v>
      </c>
      <c r="J13" s="59">
        <f>SUM(J5:J12)</f>
        <v>36800</v>
      </c>
    </row>
    <row r="14" spans="1:11" ht="18.75" customHeight="1">
      <c r="B14" s="141" t="s">
        <v>65</v>
      </c>
      <c r="C14" s="53"/>
      <c r="F14" s="71"/>
      <c r="G14" s="72"/>
      <c r="H14" s="70"/>
      <c r="I14" s="85" t="s">
        <v>103</v>
      </c>
      <c r="J14" s="86">
        <f>(+J13*10%)</f>
        <v>3680</v>
      </c>
    </row>
    <row r="15" spans="1:11" ht="18.75" customHeight="1" thickBot="1">
      <c r="B15" s="141"/>
      <c r="C15" s="53"/>
      <c r="D15" s="29"/>
      <c r="E15" s="29"/>
      <c r="G15" s="68"/>
      <c r="H15" s="68"/>
      <c r="I15" s="87" t="s">
        <v>107</v>
      </c>
      <c r="J15" s="57">
        <f>SUM(J13:J14)</f>
        <v>40480</v>
      </c>
    </row>
    <row r="16" spans="1:11" ht="18.75" customHeight="1">
      <c r="B16" s="88"/>
      <c r="C16" s="90"/>
      <c r="D16" s="88"/>
      <c r="E16" s="88"/>
      <c r="F16" s="89"/>
      <c r="G16" s="88"/>
      <c r="H16" s="88"/>
      <c r="I16" s="88"/>
      <c r="J16" s="89"/>
    </row>
    <row r="17" spans="2:11" ht="18.75" customHeight="1">
      <c r="B17" s="92"/>
      <c r="C17" s="91"/>
      <c r="E17" s="93" t="s">
        <v>104</v>
      </c>
      <c r="F17" s="95"/>
      <c r="G17" s="94"/>
      <c r="H17" s="94"/>
      <c r="I17" s="94"/>
      <c r="J17" s="96">
        <f>(+Assets!B18-tblUnsecured8[[#Totals],[ACTUAL COSTS]])</f>
        <v>97520</v>
      </c>
    </row>
    <row r="18" spans="2:11" ht="18.75" customHeight="1">
      <c r="B18" s="92"/>
      <c r="C18" s="91"/>
    </row>
    <row r="19" spans="2:11" ht="18.75" customHeight="1">
      <c r="B19" s="40"/>
      <c r="C19" s="75"/>
    </row>
    <row r="20" spans="2:11" ht="18.75" customHeight="1" thickBot="1">
      <c r="B20" s="40"/>
      <c r="C20" s="75"/>
    </row>
    <row r="21" spans="2:11" ht="18.75" customHeight="1">
      <c r="B21" s="88"/>
      <c r="C21" s="90"/>
      <c r="D21" s="88"/>
      <c r="E21" s="88"/>
      <c r="F21" s="89"/>
      <c r="G21" s="88"/>
      <c r="H21" s="88"/>
      <c r="I21" s="88"/>
      <c r="J21" s="89"/>
    </row>
    <row r="22" spans="2:11" ht="18.75" customHeight="1">
      <c r="B22" s="40"/>
      <c r="C22" s="75"/>
      <c r="E22" s="97" t="s">
        <v>105</v>
      </c>
      <c r="I22" s="54" t="s">
        <v>111</v>
      </c>
      <c r="J22" s="115">
        <v>90</v>
      </c>
      <c r="K22" s="102" t="s">
        <v>115</v>
      </c>
    </row>
    <row r="23" spans="2:11" ht="18.75" customHeight="1">
      <c r="B23" s="104" t="s">
        <v>106</v>
      </c>
      <c r="C23" s="105"/>
      <c r="D23" s="42"/>
      <c r="E23" s="107" t="s">
        <v>110</v>
      </c>
      <c r="F23" s="98" t="s">
        <v>108</v>
      </c>
      <c r="G23" s="42"/>
      <c r="H23" s="101" t="s">
        <v>109</v>
      </c>
      <c r="I23" s="54" t="s">
        <v>114</v>
      </c>
      <c r="J23" s="115">
        <v>6</v>
      </c>
      <c r="K23" s="102" t="s">
        <v>115</v>
      </c>
    </row>
    <row r="24" spans="2:11" ht="18.75" customHeight="1" thickBot="1">
      <c r="B24" s="40"/>
      <c r="C24" s="75"/>
      <c r="E24" s="99">
        <f>Assets!B18</f>
        <v>138000</v>
      </c>
      <c r="F24" s="100">
        <f>tblUnsecured8[[#Totals],[ACTUAL COSTS]]</f>
        <v>40480</v>
      </c>
      <c r="G24" s="58"/>
      <c r="H24" s="100">
        <f>J17</f>
        <v>97520</v>
      </c>
    </row>
    <row r="25" spans="2:11" ht="18.75" customHeight="1">
      <c r="B25" s="88"/>
      <c r="C25" s="90"/>
      <c r="D25" s="88"/>
      <c r="E25" s="88"/>
      <c r="F25" s="89"/>
      <c r="G25" s="88"/>
      <c r="H25" s="88"/>
      <c r="I25" s="88"/>
      <c r="J25" s="89"/>
    </row>
    <row r="26" spans="2:11" ht="18.75" customHeight="1">
      <c r="B26" s="106" t="s">
        <v>112</v>
      </c>
      <c r="C26" s="75"/>
      <c r="E26" s="108" t="s">
        <v>109</v>
      </c>
      <c r="F26" s="107" t="s">
        <v>113</v>
      </c>
      <c r="J26" s="109" t="s">
        <v>65</v>
      </c>
    </row>
    <row r="27" spans="2:11" ht="37" customHeight="1" thickBot="1">
      <c r="B27" s="40"/>
      <c r="C27" s="75"/>
      <c r="E27" s="110">
        <f>H24</f>
        <v>97520</v>
      </c>
      <c r="G27" s="102">
        <f>((J23/100)+((100-J22)/100))</f>
        <v>0.16</v>
      </c>
      <c r="I27" s="143">
        <f>PurchasePrice</f>
        <v>609500</v>
      </c>
      <c r="J27" s="143"/>
    </row>
    <row r="28" spans="2:11" ht="18.75" customHeight="1">
      <c r="B28" s="88"/>
      <c r="C28" s="90"/>
      <c r="D28" s="88"/>
      <c r="E28" s="88"/>
      <c r="F28" s="89"/>
      <c r="G28" s="88"/>
      <c r="H28" s="88"/>
      <c r="I28" s="88"/>
      <c r="J28" s="89"/>
    </row>
    <row r="29" spans="2:11" ht="18.75" customHeight="1">
      <c r="B29" s="40"/>
      <c r="C29" s="40"/>
      <c r="D29" s="40"/>
      <c r="E29" s="40"/>
      <c r="F29" s="51"/>
      <c r="G29" s="40"/>
      <c r="H29" s="40"/>
      <c r="I29" s="40"/>
      <c r="J29" s="126" t="s">
        <v>122</v>
      </c>
    </row>
  </sheetData>
  <sheetProtection algorithmName="SHA-512" hashValue="auuCr9XxqNHAH4P8+Mx/22HC8+YozPQ1CBbJA1gcUEzWJZczhsgCk7KIvs6R/x3p/4X4iw0qLU8YygZDXM5aHw==" saltValue="5pGYjW5d9fSjpXEZoEtw5A==" spinCount="100000" sheet="1" objects="1" scenarios="1" selectLockedCells="1"/>
  <mergeCells count="3">
    <mergeCell ref="B12:B13"/>
    <mergeCell ref="B14:B15"/>
    <mergeCell ref="I27:J27"/>
  </mergeCells>
  <phoneticPr fontId="19" type="noConversion"/>
  <conditionalFormatting sqref="J17">
    <cfRule type="cellIs" dxfId="18" priority="1" operator="lessThan">
      <formula>10000</formula>
    </cfRule>
    <cfRule type="cellIs" dxfId="17" priority="2" operator="greaterThan">
      <formula>10000</formula>
    </cfRule>
  </conditionalFormatting>
  <hyperlinks>
    <hyperlink ref="J29" location="Dashboard!A1" tooltip="Click to view assets" display="&lt;&lt;&lt; GO BACK TO DASHBOARD" xr:uid="{EEAD3899-EA75-BE46-B28F-A178611C8BBB}"/>
  </hyperlinks>
  <printOptions horizontalCentered="1"/>
  <pageMargins left="0.7" right="0.7" top="0.75" bottom="0.75" header="0.3" footer="0.3"/>
  <pageSetup scale="90" fitToHeight="0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C23"/>
  <sheetViews>
    <sheetView workbookViewId="0"/>
  </sheetViews>
  <sheetFormatPr baseColWidth="10" defaultColWidth="6.59765625" defaultRowHeight="12"/>
  <cols>
    <col min="2" max="2" width="16" customWidth="1"/>
    <col min="3" max="3" width="14.3984375" customWidth="1"/>
  </cols>
  <sheetData>
    <row r="2" spans="2:3">
      <c r="B2" t="s">
        <v>33</v>
      </c>
    </row>
    <row r="11" spans="2:3" ht="14">
      <c r="B11" s="7" t="str">
        <f>tblCash[[#Headers],[CASH]]</f>
        <v>CASH</v>
      </c>
      <c r="C11" s="6">
        <f>SUM(tblCash[VALUE])</f>
        <v>2000</v>
      </c>
    </row>
    <row r="12" spans="2:3" ht="14">
      <c r="B12" s="7" t="str">
        <f>tblInvestments[[#Headers],[INVESTMENTS]]</f>
        <v>INVESTMENTS</v>
      </c>
      <c r="C12" s="6">
        <f>SUM(tblInvestments[VALUE])</f>
        <v>15000</v>
      </c>
    </row>
    <row r="13" spans="2:3" ht="14">
      <c r="B13" s="7" t="str">
        <f>tblRetirement[[#Headers],[INVESTMENT PROPERTIES]]</f>
        <v>INVESTMENT PROPERTIES</v>
      </c>
      <c r="C13" s="6">
        <f>SUM(tblRetirement[PROPERTY VALUE])</f>
        <v>670000</v>
      </c>
    </row>
    <row r="14" spans="2:3" ht="14">
      <c r="B14" s="7" t="str">
        <f>tblPersonal[[#Headers],[PERSONAL]]</f>
        <v>PERSONAL</v>
      </c>
      <c r="C14" s="6">
        <f>SUM(tblPersonal[VALUE])</f>
        <v>260000</v>
      </c>
    </row>
    <row r="15" spans="2:3" ht="14">
      <c r="B15" s="2" t="s">
        <v>34</v>
      </c>
      <c r="C15" s="3">
        <f>SUM(tblCash[VALUE],tblInvestments[VALUE],tblRetirement[PROPERTY VALUE],tblPersonal[VALUE])</f>
        <v>947000</v>
      </c>
    </row>
    <row r="18" spans="2:3" ht="14">
      <c r="B18" s="7" t="str">
        <f>tblUnsecured[[#Headers],[UNSECURED]]</f>
        <v>UNSECURED</v>
      </c>
      <c r="C18" s="6">
        <f>SUM(tblUnsecured[OWE])</f>
        <v>61500</v>
      </c>
    </row>
    <row r="19" spans="2:3" ht="14">
      <c r="B19" s="7" t="str">
        <f>tblSecured[[#Headers],[SECURED]]</f>
        <v>SECURED</v>
      </c>
      <c r="C19" s="6">
        <f>SUM(tblSecured[OWE])</f>
        <v>550000</v>
      </c>
    </row>
    <row r="20" spans="2:3" ht="14">
      <c r="B20" s="2" t="s">
        <v>35</v>
      </c>
      <c r="C20" s="3">
        <f>SUM(tblUnsecured[OWE],tblSecured[OWE])</f>
        <v>611500</v>
      </c>
    </row>
    <row r="22" spans="2:3">
      <c r="B22" s="1"/>
      <c r="C22" s="1"/>
    </row>
    <row r="23" spans="2:3" ht="14">
      <c r="B23" s="4" t="s">
        <v>36</v>
      </c>
      <c r="C23" s="5">
        <f>C15-C20</f>
        <v>335500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Dashboard</vt:lpstr>
      <vt:lpstr>Assets</vt:lpstr>
      <vt:lpstr>Liabilities</vt:lpstr>
      <vt:lpstr>Purchase Price</vt:lpstr>
      <vt:lpstr>calculations</vt:lpstr>
      <vt:lpstr>NetWorth</vt:lpstr>
      <vt:lpstr>Dashboard!Print_Area</vt:lpstr>
      <vt:lpstr>TotalAssets</vt:lpstr>
      <vt:lpstr>TotalLiabilites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2013-10-14T16:26:38Z</dcterms:created>
  <dcterms:modified xsi:type="dcterms:W3CDTF">2019-12-03T02:51:43Z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TC028023569991</vt:lpwstr>
  </property>
</Properties>
</file>