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E:\My Drive\Coaching Folders\Student Material\Excel Docs\"/>
    </mc:Choice>
  </mc:AlternateContent>
  <xr:revisionPtr revIDLastSave="0" documentId="13_ncr:1_{576AE9E2-A5B7-477C-9A0F-269E304CE513}" xr6:coauthVersionLast="47" xr6:coauthVersionMax="47" xr10:uidLastSave="{00000000-0000-0000-0000-000000000000}"/>
  <bookViews>
    <workbookView xWindow="-120" yWindow="-120" windowWidth="29040" windowHeight="15840" activeTab="4" xr2:uid="{AFFEB45E-2A73-442F-B6F8-062CABA7190C}"/>
  </bookViews>
  <sheets>
    <sheet name="Avatars" sheetId="14" r:id="rId1"/>
    <sheet name="Instructions" sheetId="9" r:id="rId2"/>
    <sheet name="Start Financials" sheetId="3" r:id="rId3"/>
    <sheet name="Deal Evaluation" sheetId="6" r:id="rId4"/>
    <sheet name="Planning Flowchart 1 " sheetId="2" r:id="rId5"/>
    <sheet name="Planning Flowchart 2" sheetId="17" r:id="rId6"/>
    <sheet name="Planning Flowchart 3" sheetId="18" r:id="rId7"/>
  </sheets>
  <definedNames>
    <definedName name="_xlnm.Print_Area" localSheetId="4">'Planning Flowchart 1 '!$A$2:$K$30</definedName>
    <definedName name="_xlnm.Print_Area" localSheetId="5">'Planning Flowchart 2'!$A$2:$K$30</definedName>
    <definedName name="_xlnm.Print_Area" localSheetId="6">'Planning Flowchart 3'!$A$2:$K$30</definedName>
    <definedName name="_xlnm.Print_Area" localSheetId="2">'Start Financials'!$A$2:$N$15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D14" i="18" l="1"/>
  <c r="D26" i="18" s="1"/>
  <c r="D13" i="18"/>
  <c r="D25" i="18" s="1"/>
  <c r="G13" i="18" s="1"/>
  <c r="G25" i="18" s="1"/>
  <c r="J13" i="18" s="1"/>
  <c r="J25" i="18" s="1"/>
  <c r="M13" i="18" s="1"/>
  <c r="M25" i="18" s="1"/>
  <c r="D12" i="18"/>
  <c r="D24" i="18" s="1"/>
  <c r="G12" i="18" s="1"/>
  <c r="G24" i="18" s="1"/>
  <c r="J12" i="18" s="1"/>
  <c r="J24" i="18" s="1"/>
  <c r="M12" i="18" s="1"/>
  <c r="M24" i="18" s="1"/>
  <c r="D11" i="18"/>
  <c r="D23" i="18" s="1"/>
  <c r="G11" i="18" s="1"/>
  <c r="G23" i="18" s="1"/>
  <c r="J11" i="18" s="1"/>
  <c r="J23" i="18" s="1"/>
  <c r="M11" i="18" s="1"/>
  <c r="M23" i="18" s="1"/>
  <c r="D10" i="18"/>
  <c r="D22" i="18" s="1"/>
  <c r="G10" i="18" s="1"/>
  <c r="G22" i="18" s="1"/>
  <c r="J10" i="18" s="1"/>
  <c r="J22" i="18" s="1"/>
  <c r="M10" i="18" s="1"/>
  <c r="M22" i="18" s="1"/>
  <c r="D25" i="17"/>
  <c r="G13" i="17" s="1"/>
  <c r="G25" i="17" s="1"/>
  <c r="J13" i="17" s="1"/>
  <c r="J25" i="17" s="1"/>
  <c r="M13" i="17" s="1"/>
  <c r="M25" i="17" s="1"/>
  <c r="D23" i="17"/>
  <c r="G11" i="17" s="1"/>
  <c r="G23" i="17" s="1"/>
  <c r="J11" i="17" s="1"/>
  <c r="J23" i="17" s="1"/>
  <c r="M11" i="17" s="1"/>
  <c r="M23" i="17" s="1"/>
  <c r="D14" i="17"/>
  <c r="D26" i="17" s="1"/>
  <c r="D13" i="17"/>
  <c r="D12" i="17"/>
  <c r="D24" i="17" s="1"/>
  <c r="G12" i="17" s="1"/>
  <c r="G24" i="17" s="1"/>
  <c r="J12" i="17" s="1"/>
  <c r="J24" i="17" s="1"/>
  <c r="M12" i="17" s="1"/>
  <c r="M24" i="17" s="1"/>
  <c r="D11" i="17"/>
  <c r="D10" i="17"/>
  <c r="D22" i="17" s="1"/>
  <c r="G10" i="17" s="1"/>
  <c r="G22" i="17" s="1"/>
  <c r="J10" i="17" s="1"/>
  <c r="J22" i="17" s="1"/>
  <c r="M10" i="17" s="1"/>
  <c r="M22" i="17" s="1"/>
  <c r="J50" i="6"/>
  <c r="J62" i="6" s="1"/>
  <c r="D47" i="6"/>
  <c r="D51" i="6" s="1"/>
  <c r="J27" i="6"/>
  <c r="D25" i="6"/>
  <c r="D35" i="6" s="1"/>
  <c r="D37" i="6" s="1"/>
  <c r="J17" i="6"/>
  <c r="J13" i="6" s="1"/>
  <c r="J15" i="6"/>
  <c r="J7" i="6"/>
  <c r="D14" i="2"/>
  <c r="D26" i="2" s="1"/>
  <c r="D12" i="2"/>
  <c r="D24" i="2" s="1"/>
  <c r="G12" i="2" s="1"/>
  <c r="G24" i="2" s="1"/>
  <c r="J12" i="2" s="1"/>
  <c r="J24" i="2" s="1"/>
  <c r="M12" i="2" s="1"/>
  <c r="M24" i="2" s="1"/>
  <c r="D11" i="2"/>
  <c r="D23" i="2" s="1"/>
  <c r="G11" i="2" s="1"/>
  <c r="G23" i="2" s="1"/>
  <c r="J11" i="2" s="1"/>
  <c r="J23" i="2" s="1"/>
  <c r="M11" i="2" s="1"/>
  <c r="M23" i="2" s="1"/>
  <c r="D10" i="2"/>
  <c r="D22" i="2" s="1"/>
  <c r="G14" i="18" l="1"/>
  <c r="G26" i="18" s="1"/>
  <c r="D27" i="18"/>
  <c r="D28" i="18" s="1"/>
  <c r="D27" i="17"/>
  <c r="D28" i="17" s="1"/>
  <c r="G14" i="17"/>
  <c r="G26" i="17" s="1"/>
  <c r="G10" i="2"/>
  <c r="G22" i="2" s="1"/>
  <c r="J10" i="2" s="1"/>
  <c r="J22" i="2" s="1"/>
  <c r="M10" i="2" s="1"/>
  <c r="M22" i="2" s="1"/>
  <c r="J29" i="6"/>
  <c r="J23" i="6"/>
  <c r="J19" i="6"/>
  <c r="D55" i="6"/>
  <c r="D73" i="6" s="1"/>
  <c r="D31" i="6"/>
  <c r="G14" i="2"/>
  <c r="G26" i="2" s="1"/>
  <c r="J14" i="18" l="1"/>
  <c r="J26" i="18" s="1"/>
  <c r="G27" i="18"/>
  <c r="G28" i="18" s="1"/>
  <c r="J14" i="17"/>
  <c r="J26" i="17" s="1"/>
  <c r="G27" i="17"/>
  <c r="G28" i="17" s="1"/>
  <c r="J14" i="2"/>
  <c r="J26" i="2" s="1"/>
  <c r="J43" i="6"/>
  <c r="J25" i="6"/>
  <c r="D33" i="6"/>
  <c r="D59" i="6"/>
  <c r="D61" i="6" s="1"/>
  <c r="D8" i="3"/>
  <c r="M14" i="18" l="1"/>
  <c r="M26" i="18" s="1"/>
  <c r="M27" i="18" s="1"/>
  <c r="M28" i="18" s="1"/>
  <c r="J27" i="18"/>
  <c r="J28" i="18" s="1"/>
  <c r="J27" i="17"/>
  <c r="J28" i="17" s="1"/>
  <c r="M14" i="17"/>
  <c r="M26" i="17" s="1"/>
  <c r="M27" i="17" s="1"/>
  <c r="M28" i="17" s="1"/>
  <c r="M14" i="2"/>
  <c r="M26" i="2" s="1"/>
  <c r="D10" i="3"/>
  <c r="D12" i="3" s="1"/>
  <c r="D13" i="2"/>
  <c r="D25" i="2" s="1"/>
  <c r="D77" i="6"/>
  <c r="D63" i="6"/>
  <c r="D79" i="6" s="1"/>
  <c r="G13" i="2" l="1"/>
  <c r="G25" i="2" s="1"/>
  <c r="G27" i="2" s="1"/>
  <c r="G28" i="2" s="1"/>
  <c r="D27" i="2"/>
  <c r="D28" i="2" s="1"/>
  <c r="J13" i="2" l="1"/>
  <c r="J25" i="2" s="1"/>
  <c r="J27" i="2" s="1"/>
  <c r="J28" i="2" s="1"/>
  <c r="M13" i="2" l="1"/>
  <c r="M25" i="2" s="1"/>
  <c r="M27" i="2" s="1"/>
  <c r="M28"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Michael Franks</author>
  </authors>
  <commentList>
    <comment ref="B79" authorId="0" shapeId="0" xr:uid="{DDE3212E-6CAD-4A9E-B4C9-DF71C2DB2CDF}">
      <text>
        <r>
          <rPr>
            <b/>
            <sz val="9"/>
            <color indexed="81"/>
            <rFont val="Tahoma"/>
            <family val="2"/>
          </rPr>
          <t>Anything below 100% represents a LOSS:</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D4" authorId="0" shapeId="0" xr:uid="{F643E0EB-2579-4473-9D7F-9F6E8342B3EF}">
      <text>
        <r>
          <rPr>
            <sz val="9"/>
            <color indexed="81"/>
            <rFont val="Tahoma"/>
            <family val="2"/>
          </rPr>
          <t xml:space="preserve">Manufactred Growth deal with a flip (SELL)
</t>
        </r>
      </text>
    </comment>
    <comment ref="G4" authorId="0" shapeId="0" xr:uid="{969DC2D4-A913-4B03-A075-29FCBDF1AA5F}">
      <text>
        <r>
          <rPr>
            <sz val="9"/>
            <color indexed="81"/>
            <rFont val="Tahoma"/>
            <family val="2"/>
          </rPr>
          <t xml:space="preserve">Manufactred Growth deal with a flip (SELL)
</t>
        </r>
      </text>
    </comment>
    <comment ref="J4" authorId="0" shapeId="0" xr:uid="{5AD38725-D394-40FE-AA7B-2BE58EEE5CDD}">
      <text>
        <r>
          <rPr>
            <sz val="9"/>
            <color indexed="81"/>
            <rFont val="Tahoma"/>
            <family val="2"/>
          </rPr>
          <t xml:space="preserve">Manufactred Growth deal with a flip (SELL)
</t>
        </r>
      </text>
    </comment>
    <comment ref="M4" authorId="0" shapeId="0" xr:uid="{7C9EC98C-45F0-4CCD-9696-B61C32B6E79C}">
      <text>
        <r>
          <rPr>
            <sz val="9"/>
            <color indexed="81"/>
            <rFont val="Tahoma"/>
            <family val="2"/>
          </rPr>
          <t xml:space="preserve">Manufactred Growth deal with a flip (SELL)
</t>
        </r>
      </text>
    </comment>
    <comment ref="D5" authorId="0" shapeId="0" xr:uid="{34B208C0-E242-44B1-B815-B6FD54A885F5}">
      <text>
        <r>
          <rPr>
            <sz val="9"/>
            <color indexed="81"/>
            <rFont val="Tahoma"/>
            <family val="2"/>
          </rPr>
          <t xml:space="preserve">Manufactured Growth deal with a Revaluation and HOLD
</t>
        </r>
      </text>
    </comment>
    <comment ref="G5" authorId="0" shapeId="0" xr:uid="{DF98AF30-E0BB-4155-A7B1-BE56D9E1EC2F}">
      <text>
        <r>
          <rPr>
            <sz val="9"/>
            <color indexed="81"/>
            <rFont val="Tahoma"/>
            <family val="2"/>
          </rPr>
          <t xml:space="preserve">Manufactured Growth deal with a Revaluation and HOLD
</t>
        </r>
      </text>
    </comment>
    <comment ref="J5" authorId="0" shapeId="0" xr:uid="{88A6A7ED-2DF5-4D1C-9E4C-3056BB5F5162}">
      <text>
        <r>
          <rPr>
            <sz val="9"/>
            <color indexed="81"/>
            <rFont val="Tahoma"/>
            <family val="2"/>
          </rPr>
          <t xml:space="preserve">Manufactured Growth deal with a Revaluation and HOLD
</t>
        </r>
      </text>
    </comment>
    <comment ref="M5" authorId="0" shapeId="0" xr:uid="{9F72C0B8-C47A-4516-B57B-C4A91498485E}">
      <text>
        <r>
          <rPr>
            <sz val="9"/>
            <color indexed="81"/>
            <rFont val="Tahoma"/>
            <family val="2"/>
          </rPr>
          <t xml:space="preserve">Manufactured Growth deal with a Revaluation and HOLD
</t>
        </r>
      </text>
    </comment>
    <comment ref="D6" authorId="0" shapeId="0" xr:uid="{E0E8FAE3-5924-4D6A-BBD3-32CD758F8794}">
      <text>
        <r>
          <rPr>
            <sz val="9"/>
            <color indexed="81"/>
            <rFont val="Tahoma"/>
            <family val="2"/>
          </rPr>
          <t xml:space="preserve">A deal which buys and simply holds for Natural growth and Income
</t>
        </r>
      </text>
    </comment>
    <comment ref="G6" authorId="0" shapeId="0" xr:uid="{09B6BB0E-6B5C-465A-AA4E-228EC7458CF9}">
      <text>
        <r>
          <rPr>
            <sz val="9"/>
            <color indexed="81"/>
            <rFont val="Tahoma"/>
            <family val="2"/>
          </rPr>
          <t xml:space="preserve">A deal which buys and simply holds for Natural growth and Income
</t>
        </r>
      </text>
    </comment>
    <comment ref="J6" authorId="0" shapeId="0" xr:uid="{C93C1C0D-A73F-41AF-B63D-83F787573025}">
      <text>
        <r>
          <rPr>
            <sz val="9"/>
            <color indexed="81"/>
            <rFont val="Tahoma"/>
            <family val="2"/>
          </rPr>
          <t xml:space="preserve">A deal which buys and simply holds for Natural growth and Income
</t>
        </r>
      </text>
    </comment>
    <comment ref="M6" authorId="0" shapeId="0" xr:uid="{284CB581-7A3F-4421-9535-E58D2BFDF81E}">
      <text>
        <r>
          <rPr>
            <sz val="9"/>
            <color indexed="81"/>
            <rFont val="Tahoma"/>
            <family val="2"/>
          </rPr>
          <t xml:space="preserve">A deal which buys and simply holds for Natural growth and Income
</t>
        </r>
      </text>
    </comment>
    <comment ref="D7" authorId="0" shapeId="0" xr:uid="{27A7E36A-98D1-4FD8-8545-622323597DC7}">
      <text>
        <r>
          <rPr>
            <sz val="9"/>
            <color indexed="81"/>
            <rFont val="Tahoma"/>
            <family val="2"/>
          </rPr>
          <t xml:space="preserve">Not a deal but simply a sale of an existing property to release quity and improve loan serviceability
</t>
        </r>
      </text>
    </comment>
    <comment ref="G7" authorId="0" shapeId="0" xr:uid="{3FABF6E6-C224-476F-B13B-CA8E08AE6389}">
      <text>
        <r>
          <rPr>
            <sz val="9"/>
            <color indexed="81"/>
            <rFont val="Tahoma"/>
            <family val="2"/>
          </rPr>
          <t xml:space="preserve">Not a deal but simply a sale of an existing property to release quity and improve loan serviceability
</t>
        </r>
      </text>
    </comment>
    <comment ref="J7" authorId="0" shapeId="0" xr:uid="{E1BF217B-765C-4035-8565-7346C370BCFF}">
      <text>
        <r>
          <rPr>
            <sz val="9"/>
            <color indexed="81"/>
            <rFont val="Tahoma"/>
            <family val="2"/>
          </rPr>
          <t xml:space="preserve">Not a deal but simply a sale of an existing property to release quity and improve loan serviceability
</t>
        </r>
      </text>
    </comment>
    <comment ref="M7" authorId="0" shapeId="0" xr:uid="{D7D7DC05-6875-41D7-B205-C059CBAE85AE}">
      <text>
        <r>
          <rPr>
            <sz val="9"/>
            <color indexed="81"/>
            <rFont val="Tahoma"/>
            <family val="2"/>
          </rPr>
          <t xml:space="preserve">Not a deal but simply a sale of an existing property to release quity and improve loan serviceability
</t>
        </r>
      </text>
    </comment>
    <comment ref="D8" authorId="0" shapeId="0" xr:uid="{A361FB1F-5BCE-4827-9D6E-BD220F37B5AE}">
      <text>
        <r>
          <rPr>
            <sz val="9"/>
            <color indexed="81"/>
            <rFont val="Tahoma"/>
            <family val="2"/>
          </rPr>
          <t xml:space="preserve">Enter the deal duration time in months in this box
</t>
        </r>
      </text>
    </comment>
    <comment ref="G8" authorId="0" shapeId="0" xr:uid="{E5F52EAA-CC1A-42FE-8C5A-54E6227CBAE3}">
      <text>
        <r>
          <rPr>
            <sz val="9"/>
            <color indexed="81"/>
            <rFont val="Tahoma"/>
            <family val="2"/>
          </rPr>
          <t xml:space="preserve">Enter the deal duration time in months in this box
</t>
        </r>
      </text>
    </comment>
    <comment ref="J8" authorId="0" shapeId="0" xr:uid="{EF140245-064D-4F2C-9E3B-BF8BA82D9102}">
      <text>
        <r>
          <rPr>
            <sz val="9"/>
            <color indexed="81"/>
            <rFont val="Tahoma"/>
            <family val="2"/>
          </rPr>
          <t xml:space="preserve">Enter the deal duration time in months in this box
</t>
        </r>
      </text>
    </comment>
    <comment ref="M8" authorId="0" shapeId="0" xr:uid="{095A0364-9F39-4EFC-B454-1275D411A21D}">
      <text>
        <r>
          <rPr>
            <sz val="9"/>
            <color indexed="81"/>
            <rFont val="Tahoma"/>
            <family val="2"/>
          </rPr>
          <t xml:space="preserve">Enter the deal duration time in months in this box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D4" authorId="0" shapeId="0" xr:uid="{998D436E-A560-4DDF-BA59-1BBBD50BBD4E}">
      <text>
        <r>
          <rPr>
            <sz val="9"/>
            <color indexed="81"/>
            <rFont val="Tahoma"/>
            <family val="2"/>
          </rPr>
          <t xml:space="preserve">Manufactred Growth deal with a flip (SELL)
</t>
        </r>
      </text>
    </comment>
    <comment ref="G4" authorId="0" shapeId="0" xr:uid="{C96E1236-54A8-4B1E-901F-1FC12AF1D49D}">
      <text>
        <r>
          <rPr>
            <sz val="9"/>
            <color indexed="81"/>
            <rFont val="Tahoma"/>
            <family val="2"/>
          </rPr>
          <t xml:space="preserve">Manufactred Growth deal with a flip (SELL)
</t>
        </r>
      </text>
    </comment>
    <comment ref="J4" authorId="0" shapeId="0" xr:uid="{73E01155-1261-4CDF-909C-DD152C5CB6E2}">
      <text>
        <r>
          <rPr>
            <sz val="9"/>
            <color indexed="81"/>
            <rFont val="Tahoma"/>
            <family val="2"/>
          </rPr>
          <t xml:space="preserve">Manufactred Growth deal with a flip (SELL)
</t>
        </r>
      </text>
    </comment>
    <comment ref="M4" authorId="0" shapeId="0" xr:uid="{60F6D443-3B90-44A4-BA79-6D86CCB19AD3}">
      <text>
        <r>
          <rPr>
            <sz val="9"/>
            <color indexed="81"/>
            <rFont val="Tahoma"/>
            <family val="2"/>
          </rPr>
          <t xml:space="preserve">Manufactred Growth deal with a flip (SELL)
</t>
        </r>
      </text>
    </comment>
    <comment ref="D5" authorId="0" shapeId="0" xr:uid="{E80422AB-8893-477D-B173-D75055363472}">
      <text>
        <r>
          <rPr>
            <sz val="9"/>
            <color indexed="81"/>
            <rFont val="Tahoma"/>
            <family val="2"/>
          </rPr>
          <t xml:space="preserve">Manufactured Growth deal with a Revaluation and HOLD
</t>
        </r>
      </text>
    </comment>
    <comment ref="G5" authorId="0" shapeId="0" xr:uid="{5CF5E812-5ED8-4E11-A81B-4ED931790A7A}">
      <text>
        <r>
          <rPr>
            <sz val="9"/>
            <color indexed="81"/>
            <rFont val="Tahoma"/>
            <family val="2"/>
          </rPr>
          <t xml:space="preserve">Manufactured Growth deal with a Revaluation and HOLD
</t>
        </r>
      </text>
    </comment>
    <comment ref="J5" authorId="0" shapeId="0" xr:uid="{51A77E22-FB3B-480A-9EAC-19A612D7805E}">
      <text>
        <r>
          <rPr>
            <sz val="9"/>
            <color indexed="81"/>
            <rFont val="Tahoma"/>
            <family val="2"/>
          </rPr>
          <t xml:space="preserve">Manufactured Growth deal with a Revaluation and HOLD
</t>
        </r>
      </text>
    </comment>
    <comment ref="M5" authorId="0" shapeId="0" xr:uid="{2EFE9C54-BF50-4D62-B1AA-24CC4FCF53B3}">
      <text>
        <r>
          <rPr>
            <sz val="9"/>
            <color indexed="81"/>
            <rFont val="Tahoma"/>
            <family val="2"/>
          </rPr>
          <t xml:space="preserve">Manufactured Growth deal with a Revaluation and HOLD
</t>
        </r>
      </text>
    </comment>
    <comment ref="D6" authorId="0" shapeId="0" xr:uid="{AF23E490-4FF6-4E02-9588-D8A00F4E15D6}">
      <text>
        <r>
          <rPr>
            <sz val="9"/>
            <color indexed="81"/>
            <rFont val="Tahoma"/>
            <family val="2"/>
          </rPr>
          <t xml:space="preserve">A deal which buys and simply holds for Natural growth and Income
</t>
        </r>
      </text>
    </comment>
    <comment ref="G6" authorId="0" shapeId="0" xr:uid="{27BC77C5-FCA6-4659-B3C0-5D96C557C1CB}">
      <text>
        <r>
          <rPr>
            <sz val="9"/>
            <color indexed="81"/>
            <rFont val="Tahoma"/>
            <family val="2"/>
          </rPr>
          <t xml:space="preserve">A deal which buys and simply holds for Natural growth and Income
</t>
        </r>
      </text>
    </comment>
    <comment ref="J6" authorId="0" shapeId="0" xr:uid="{6097E838-5690-46B1-8B17-5845DD6F89F7}">
      <text>
        <r>
          <rPr>
            <sz val="9"/>
            <color indexed="81"/>
            <rFont val="Tahoma"/>
            <family val="2"/>
          </rPr>
          <t xml:space="preserve">A deal which buys and simply holds for Natural growth and Income
</t>
        </r>
      </text>
    </comment>
    <comment ref="M6" authorId="0" shapeId="0" xr:uid="{13FA2124-3905-4772-9008-62C074C2F65C}">
      <text>
        <r>
          <rPr>
            <sz val="9"/>
            <color indexed="81"/>
            <rFont val="Tahoma"/>
            <family val="2"/>
          </rPr>
          <t xml:space="preserve">A deal which buys and simply holds for Natural growth and Income
</t>
        </r>
      </text>
    </comment>
    <comment ref="D7" authorId="0" shapeId="0" xr:uid="{5D9EDA16-45A2-4D4F-8F21-0E10E61913C3}">
      <text>
        <r>
          <rPr>
            <sz val="9"/>
            <color indexed="81"/>
            <rFont val="Tahoma"/>
            <family val="2"/>
          </rPr>
          <t xml:space="preserve">Not a deal but simply a sale of an existing property to release quity and improve loan serviceability
</t>
        </r>
      </text>
    </comment>
    <comment ref="G7" authorId="0" shapeId="0" xr:uid="{8B9E1A8C-CB81-429C-B0F4-7035902B0DA8}">
      <text>
        <r>
          <rPr>
            <sz val="9"/>
            <color indexed="81"/>
            <rFont val="Tahoma"/>
            <family val="2"/>
          </rPr>
          <t xml:space="preserve">Not a deal but simply a sale of an existing property to release quity and improve loan serviceability
</t>
        </r>
      </text>
    </comment>
    <comment ref="J7" authorId="0" shapeId="0" xr:uid="{FBFD43A5-B570-4550-9467-FDB5DF79C1AD}">
      <text>
        <r>
          <rPr>
            <sz val="9"/>
            <color indexed="81"/>
            <rFont val="Tahoma"/>
            <family val="2"/>
          </rPr>
          <t xml:space="preserve">Not a deal but simply a sale of an existing property to release quity and improve loan serviceability
</t>
        </r>
      </text>
    </comment>
    <comment ref="M7" authorId="0" shapeId="0" xr:uid="{931DA200-AEBE-4C81-91BC-5FB66500092F}">
      <text>
        <r>
          <rPr>
            <sz val="9"/>
            <color indexed="81"/>
            <rFont val="Tahoma"/>
            <family val="2"/>
          </rPr>
          <t xml:space="preserve">Not a deal but simply a sale of an existing property to release quity and improve loan serviceability
</t>
        </r>
      </text>
    </comment>
    <comment ref="D8" authorId="0" shapeId="0" xr:uid="{D5B66E30-2499-428B-B921-604E6C87C050}">
      <text>
        <r>
          <rPr>
            <sz val="9"/>
            <color indexed="81"/>
            <rFont val="Tahoma"/>
            <family val="2"/>
          </rPr>
          <t xml:space="preserve">Enter the deal duration time in months in this box
</t>
        </r>
      </text>
    </comment>
    <comment ref="G8" authorId="0" shapeId="0" xr:uid="{83B9E235-2A34-4CE8-9ABF-2913F02EF464}">
      <text>
        <r>
          <rPr>
            <sz val="9"/>
            <color indexed="81"/>
            <rFont val="Tahoma"/>
            <family val="2"/>
          </rPr>
          <t xml:space="preserve">Enter the deal duration time in months in this box
</t>
        </r>
      </text>
    </comment>
    <comment ref="J8" authorId="0" shapeId="0" xr:uid="{6C1343C1-8152-4E5D-9E4C-A8EBAF6E2CBD}">
      <text>
        <r>
          <rPr>
            <sz val="9"/>
            <color indexed="81"/>
            <rFont val="Tahoma"/>
            <family val="2"/>
          </rPr>
          <t xml:space="preserve">Enter the deal duration time in months in this box
</t>
        </r>
      </text>
    </comment>
    <comment ref="M8" authorId="0" shapeId="0" xr:uid="{66DEBF87-99A1-426C-8230-2CF87BA67014}">
      <text>
        <r>
          <rPr>
            <sz val="9"/>
            <color indexed="81"/>
            <rFont val="Tahoma"/>
            <family val="2"/>
          </rPr>
          <t xml:space="preserve">Enter the deal duration time in months in this box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D4" authorId="0" shapeId="0" xr:uid="{C34170EF-8D7B-4108-B35E-1CFD89F1F2AB}">
      <text>
        <r>
          <rPr>
            <sz val="9"/>
            <color indexed="81"/>
            <rFont val="Tahoma"/>
            <family val="2"/>
          </rPr>
          <t xml:space="preserve">Manufactred Growth deal with a flip (SELL)
</t>
        </r>
      </text>
    </comment>
    <comment ref="G4" authorId="0" shapeId="0" xr:uid="{F3BE77BA-A612-40A5-89B9-DA8839197D02}">
      <text>
        <r>
          <rPr>
            <sz val="9"/>
            <color indexed="81"/>
            <rFont val="Tahoma"/>
            <family val="2"/>
          </rPr>
          <t xml:space="preserve">Manufactred Growth deal with a flip (SELL)
</t>
        </r>
      </text>
    </comment>
    <comment ref="J4" authorId="0" shapeId="0" xr:uid="{270045DE-9441-457D-AC70-995240D34745}">
      <text>
        <r>
          <rPr>
            <sz val="9"/>
            <color indexed="81"/>
            <rFont val="Tahoma"/>
            <family val="2"/>
          </rPr>
          <t xml:space="preserve">Manufactred Growth deal with a flip (SELL)
</t>
        </r>
      </text>
    </comment>
    <comment ref="M4" authorId="0" shapeId="0" xr:uid="{C6590995-660E-46BC-8945-F188C64B6BCF}">
      <text>
        <r>
          <rPr>
            <sz val="9"/>
            <color indexed="81"/>
            <rFont val="Tahoma"/>
            <family val="2"/>
          </rPr>
          <t xml:space="preserve">Manufactred Growth deal with a flip (SELL)
</t>
        </r>
      </text>
    </comment>
    <comment ref="D5" authorId="0" shapeId="0" xr:uid="{1712E301-30BE-466B-AA95-F20CD125D573}">
      <text>
        <r>
          <rPr>
            <sz val="9"/>
            <color indexed="81"/>
            <rFont val="Tahoma"/>
            <family val="2"/>
          </rPr>
          <t xml:space="preserve">Manufactured Growth deal with a Revaluation and HOLD
</t>
        </r>
      </text>
    </comment>
    <comment ref="G5" authorId="0" shapeId="0" xr:uid="{9E94955A-BB4E-4BCF-9037-0CE61B967556}">
      <text>
        <r>
          <rPr>
            <sz val="9"/>
            <color indexed="81"/>
            <rFont val="Tahoma"/>
            <family val="2"/>
          </rPr>
          <t xml:space="preserve">Manufactured Growth deal with a Revaluation and HOLD
</t>
        </r>
      </text>
    </comment>
    <comment ref="J5" authorId="0" shapeId="0" xr:uid="{3FA82636-805C-4360-8BB3-9B06F62E676D}">
      <text>
        <r>
          <rPr>
            <sz val="9"/>
            <color indexed="81"/>
            <rFont val="Tahoma"/>
            <family val="2"/>
          </rPr>
          <t xml:space="preserve">Manufactured Growth deal with a Revaluation and HOLD
</t>
        </r>
      </text>
    </comment>
    <comment ref="M5" authorId="0" shapeId="0" xr:uid="{F29BADEB-C670-4ABA-B707-34B0F59E9496}">
      <text>
        <r>
          <rPr>
            <sz val="9"/>
            <color indexed="81"/>
            <rFont val="Tahoma"/>
            <family val="2"/>
          </rPr>
          <t xml:space="preserve">Manufactured Growth deal with a Revaluation and HOLD
</t>
        </r>
      </text>
    </comment>
    <comment ref="D6" authorId="0" shapeId="0" xr:uid="{BE85FD6B-DB6C-45E7-91A0-2B46A322F6CC}">
      <text>
        <r>
          <rPr>
            <sz val="9"/>
            <color indexed="81"/>
            <rFont val="Tahoma"/>
            <family val="2"/>
          </rPr>
          <t xml:space="preserve">A deal which buys and simply holds for Natural growth and Income
</t>
        </r>
      </text>
    </comment>
    <comment ref="G6" authorId="0" shapeId="0" xr:uid="{D63E5A0A-1FA4-47B1-94DB-22A90F39D627}">
      <text>
        <r>
          <rPr>
            <sz val="9"/>
            <color indexed="81"/>
            <rFont val="Tahoma"/>
            <family val="2"/>
          </rPr>
          <t xml:space="preserve">A deal which buys and simply holds for Natural growth and Income
</t>
        </r>
      </text>
    </comment>
    <comment ref="J6" authorId="0" shapeId="0" xr:uid="{C48F2C1F-C575-41F6-9266-B6C78955CC69}">
      <text>
        <r>
          <rPr>
            <sz val="9"/>
            <color indexed="81"/>
            <rFont val="Tahoma"/>
            <family val="2"/>
          </rPr>
          <t xml:space="preserve">A deal which buys and simply holds for Natural growth and Income
</t>
        </r>
      </text>
    </comment>
    <comment ref="M6" authorId="0" shapeId="0" xr:uid="{DEF87C13-51A5-4F2B-B56B-A39341F779C7}">
      <text>
        <r>
          <rPr>
            <sz val="9"/>
            <color indexed="81"/>
            <rFont val="Tahoma"/>
            <family val="2"/>
          </rPr>
          <t xml:space="preserve">A deal which buys and simply holds for Natural growth and Income
</t>
        </r>
      </text>
    </comment>
    <comment ref="D7" authorId="0" shapeId="0" xr:uid="{C5F476AC-01AF-4717-8B19-6FFAA087E753}">
      <text>
        <r>
          <rPr>
            <sz val="9"/>
            <color indexed="81"/>
            <rFont val="Tahoma"/>
            <family val="2"/>
          </rPr>
          <t xml:space="preserve">Not a deal but simply a sale of an existing property to release quity and improve loan serviceability
</t>
        </r>
      </text>
    </comment>
    <comment ref="G7" authorId="0" shapeId="0" xr:uid="{43D943E0-34DE-468D-9CEF-75ED887CC0A6}">
      <text>
        <r>
          <rPr>
            <sz val="9"/>
            <color indexed="81"/>
            <rFont val="Tahoma"/>
            <family val="2"/>
          </rPr>
          <t xml:space="preserve">Not a deal but simply a sale of an existing property to release quity and improve loan serviceability
</t>
        </r>
      </text>
    </comment>
    <comment ref="J7" authorId="0" shapeId="0" xr:uid="{3EE865E7-E61D-4A9B-B20D-1B8A68128864}">
      <text>
        <r>
          <rPr>
            <sz val="9"/>
            <color indexed="81"/>
            <rFont val="Tahoma"/>
            <family val="2"/>
          </rPr>
          <t xml:space="preserve">Not a deal but simply a sale of an existing property to release quity and improve loan serviceability
</t>
        </r>
      </text>
    </comment>
    <comment ref="M7" authorId="0" shapeId="0" xr:uid="{24D42B22-9922-4BF1-BC2F-6C17CD571668}">
      <text>
        <r>
          <rPr>
            <sz val="9"/>
            <color indexed="81"/>
            <rFont val="Tahoma"/>
            <family val="2"/>
          </rPr>
          <t xml:space="preserve">Not a deal but simply a sale of an existing property to release quity and improve loan serviceability
</t>
        </r>
      </text>
    </comment>
    <comment ref="D8" authorId="0" shapeId="0" xr:uid="{51063D65-0BA3-426C-A907-35290BA49D1C}">
      <text>
        <r>
          <rPr>
            <sz val="9"/>
            <color indexed="81"/>
            <rFont val="Tahoma"/>
            <family val="2"/>
          </rPr>
          <t xml:space="preserve">Enter the deal duration time in months in this box
</t>
        </r>
      </text>
    </comment>
    <comment ref="G8" authorId="0" shapeId="0" xr:uid="{6F965A6B-F17F-42E8-96A1-99DB3C0A2567}">
      <text>
        <r>
          <rPr>
            <sz val="9"/>
            <color indexed="81"/>
            <rFont val="Tahoma"/>
            <family val="2"/>
          </rPr>
          <t xml:space="preserve">Enter the deal duration time in months in this box
</t>
        </r>
      </text>
    </comment>
    <comment ref="J8" authorId="0" shapeId="0" xr:uid="{8A636B9E-BEBF-4D54-AF8A-64214DC9B1F2}">
      <text>
        <r>
          <rPr>
            <sz val="9"/>
            <color indexed="81"/>
            <rFont val="Tahoma"/>
            <family val="2"/>
          </rPr>
          <t xml:space="preserve">Enter the deal duration time in months in this box
</t>
        </r>
      </text>
    </comment>
    <comment ref="M8" authorId="0" shapeId="0" xr:uid="{05C90364-D4E0-4267-B1B7-40F1E16BF403}">
      <text>
        <r>
          <rPr>
            <sz val="9"/>
            <color indexed="81"/>
            <rFont val="Tahoma"/>
            <family val="2"/>
          </rPr>
          <t xml:space="preserve">Enter the deal duration time in months in this box
</t>
        </r>
      </text>
    </comment>
  </commentList>
</comments>
</file>

<file path=xl/sharedStrings.xml><?xml version="1.0" encoding="utf-8"?>
<sst xmlns="http://schemas.openxmlformats.org/spreadsheetml/2006/main" count="492" uniqueCount="190">
  <si>
    <t>g)</t>
  </si>
  <si>
    <t>f)</t>
  </si>
  <si>
    <t>e)</t>
  </si>
  <si>
    <t>d)</t>
  </si>
  <si>
    <t>c)</t>
  </si>
  <si>
    <t>b)</t>
  </si>
  <si>
    <t>a)</t>
  </si>
  <si>
    <t>NEW DTI</t>
  </si>
  <si>
    <t>NEW AWE</t>
  </si>
  <si>
    <t>NEW TOT INC</t>
  </si>
  <si>
    <t>Deal Gr Rent</t>
  </si>
  <si>
    <t>Loan Debt</t>
  </si>
  <si>
    <t>Deal PROFIT</t>
  </si>
  <si>
    <t>TOTAL INCOME</t>
  </si>
  <si>
    <t>Deal Passive</t>
  </si>
  <si>
    <t xml:space="preserve"> </t>
  </si>
  <si>
    <t>B/F Passive Inc</t>
  </si>
  <si>
    <t>Passive Income</t>
  </si>
  <si>
    <t>B/F AWE</t>
  </si>
  <si>
    <t>B/F DEBT</t>
  </si>
  <si>
    <t>AWE</t>
  </si>
  <si>
    <t>B/F INCOME</t>
  </si>
  <si>
    <t>Time Months</t>
  </si>
  <si>
    <t>Income Hold</t>
  </si>
  <si>
    <t>Man Gr Reval</t>
  </si>
  <si>
    <t>x</t>
  </si>
  <si>
    <t>Man Gr Flip</t>
  </si>
  <si>
    <t>Deal 4</t>
  </si>
  <si>
    <t>g</t>
  </si>
  <si>
    <t>f</t>
  </si>
  <si>
    <t>e</t>
  </si>
  <si>
    <t>Other Inc</t>
  </si>
  <si>
    <t>d</t>
  </si>
  <si>
    <t>c</t>
  </si>
  <si>
    <t>Rental Income</t>
  </si>
  <si>
    <t>b</t>
  </si>
  <si>
    <t>a</t>
  </si>
  <si>
    <t>Deal 3</t>
  </si>
  <si>
    <t>Deal 2</t>
  </si>
  <si>
    <t>Deal 1</t>
  </si>
  <si>
    <t>B/F RENTAL INC</t>
  </si>
  <si>
    <t>NEW RENTAL INC</t>
  </si>
  <si>
    <t>NEW PASSIVE INC</t>
  </si>
  <si>
    <t>NEW TOTAL DEBT</t>
  </si>
  <si>
    <t>B/F TOT INCOME</t>
  </si>
  <si>
    <t>Add up all of your PASSIVE Income that you are currently receiving and enter the figure here. If its negative then include the minus sign(Income from Rental Properties that you are presently receiving)</t>
  </si>
  <si>
    <t>Enter your starting(current) AWE figure from your finance strategy review done with WIZDOM here.</t>
  </si>
  <si>
    <t>Add up all of your loans such as mortgages, lines of credit, redraws, credit card limits, car loans etc and enter the figure here.</t>
  </si>
  <si>
    <t>THIS SECTION WORKS OUT YOUR CURRENT DEBT TO INCOME RATIO</t>
  </si>
  <si>
    <t>EQUITY</t>
  </si>
  <si>
    <t>INCOME</t>
  </si>
  <si>
    <t>STARTING AVAILABLE WORKING EQUITY</t>
  </si>
  <si>
    <t>VALUE AFTER STRATEGY</t>
  </si>
  <si>
    <t>WEEKLY RENT</t>
  </si>
  <si>
    <t>DEPOSIT (CASH)</t>
  </si>
  <si>
    <t>VACANCY %</t>
  </si>
  <si>
    <t>DEPOSIT BORROWED(LOC)</t>
  </si>
  <si>
    <t>EXPENSES AS A % OF ANNUAL RENT</t>
  </si>
  <si>
    <t>BANK LOAN</t>
  </si>
  <si>
    <t>TOTAL BORROWINGS</t>
  </si>
  <si>
    <t>LOAN INTEREST RATE</t>
  </si>
  <si>
    <t>STAMP DUTY &amp; LEGALS (CASH)</t>
  </si>
  <si>
    <t>ANNUAL GROSS RENTAL YIELD</t>
  </si>
  <si>
    <t>STAMP DUTY &amp; LEGALS BORROWED(LOC)</t>
  </si>
  <si>
    <t>EXPENSES IN DOLLARS PER YEAR</t>
  </si>
  <si>
    <t>STRATEGY DURATION (WEEKS)</t>
  </si>
  <si>
    <t>ANNUAL NET RENTAL INCOME</t>
  </si>
  <si>
    <t>HOLDING COST(Use when not leasing)</t>
  </si>
  <si>
    <t>ANNUAL NET RENTAL YIELD</t>
  </si>
  <si>
    <t>STRATEGY COST(CASH)</t>
  </si>
  <si>
    <t>STRATEGY COST BORROWED(LOC)</t>
  </si>
  <si>
    <t>ANNUAL INTEREST PAYABLE</t>
  </si>
  <si>
    <t>EQUITY USED</t>
  </si>
  <si>
    <t>REMAINING AVAIL WORKING EQUITY</t>
  </si>
  <si>
    <t>COST BASE</t>
  </si>
  <si>
    <t>EQUITY GROWTH</t>
  </si>
  <si>
    <t>SELL</t>
  </si>
  <si>
    <t>KEEP</t>
  </si>
  <si>
    <t>GROSS SELLING VALUE</t>
  </si>
  <si>
    <t>SELLING AGENT FEES %</t>
  </si>
  <si>
    <t>SELLING COST</t>
  </si>
  <si>
    <t>LEGAL FEES COST</t>
  </si>
  <si>
    <t>NET SALES COST BASE</t>
  </si>
  <si>
    <t>TAX PAYABLE @ 30%</t>
  </si>
  <si>
    <t>NET PROFIT</t>
  </si>
  <si>
    <t>TOTAL RETURNED (Equity Used + Profit)</t>
  </si>
  <si>
    <t>YEARS OWNED</t>
  </si>
  <si>
    <t>REVISED AWE FOR NEXT DEAL</t>
  </si>
  <si>
    <t>RETURN ON EQUITY OVER OWNERSHIP</t>
  </si>
  <si>
    <t>Note that this is a simple calculator and GST calculations are NOT included .   ##ALWAYS check your loan serviceability with a qualified professional</t>
  </si>
  <si>
    <t>COMPLETE THE YELLOW BOXES</t>
  </si>
  <si>
    <t>DEAL GR RENT</t>
  </si>
  <si>
    <t>DEAL PASSIVE</t>
  </si>
  <si>
    <t>DEAL DEBT</t>
  </si>
  <si>
    <t>AVAILABLE FOR REDRAW</t>
  </si>
  <si>
    <t>PLANNING FLOWCHART 1</t>
  </si>
  <si>
    <t>PLANNING FLOWCHART 2</t>
  </si>
  <si>
    <t>PLANNING FLOWCHART 3</t>
  </si>
  <si>
    <t xml:space="preserve">Enter here any current annual rental Income(note pre tax) </t>
  </si>
  <si>
    <t>Enter your Finance Strategy Figures in the Yellow Boxes</t>
  </si>
  <si>
    <t>START FINANCIALS (STEP 1)</t>
  </si>
  <si>
    <t>Enter any other income that you receive from wages shares, pensions, etc here ( note pre tax)</t>
  </si>
  <si>
    <t>THIS SECTION AUTOMATICALLY TOTALS UP ALL OF YOUR GROSS INCOME(Excludes Passive Income)</t>
  </si>
  <si>
    <t>Transfer the deal figues marked with the Red Arrows to your planning Flowchart. Use this Sheet to evaluate every one of your deals</t>
  </si>
  <si>
    <t xml:space="preserve">Complete all YELLOW boxes </t>
  </si>
  <si>
    <t xml:space="preserve">Sell Existing </t>
  </si>
  <si>
    <t>h</t>
  </si>
  <si>
    <t>Calculated DTI</t>
  </si>
  <si>
    <t>Max DTI</t>
  </si>
  <si>
    <t>h)</t>
  </si>
  <si>
    <t>Enter the recommended DTI figure used for maximum</t>
  </si>
  <si>
    <t xml:space="preserve">Choose the duration in month for that deal type and write it down in the same deal in the Planning Flowcharts </t>
  </si>
  <si>
    <t>Pay attention to 4 sets of numbers which are generated from your completed Deal Evaluation - DEAL PROFIT, DEAL GROSS RENT, DEAL PASSIVE INCOME , DEAL DEBT</t>
  </si>
  <si>
    <t xml:space="preserve">Now enter these 4 sets of numbers into the same deal as used in steps 2 and 3 </t>
  </si>
  <si>
    <t>Repeat the steps 2, 3, 4, 5, 6 for each successive deal</t>
  </si>
  <si>
    <t>j</t>
  </si>
  <si>
    <t>j)</t>
  </si>
  <si>
    <t>Start Max Borrowing Based on Calculated DTI</t>
  </si>
  <si>
    <t>THIS SECTION AUTOMATICALLY WORKS OUT YOUR BORROWING CAPACITY ON STARTING</t>
  </si>
  <si>
    <t>NEW LOAN CAP</t>
  </si>
  <si>
    <t>`</t>
  </si>
  <si>
    <t>Deal Draw Down</t>
  </si>
  <si>
    <t>Deal Loan DEBT</t>
  </si>
  <si>
    <t>Gather all of your financials which you obtained from you Finance Strategy Review and enter them in the Start Financials page.</t>
  </si>
  <si>
    <t>Select your chosen deal type (Manufactured Growth Flip, Manufactured Growth  Revalue and Hold, Hold Only for Income or Sell an existing Property) and mark with an X in the first available deal in the Planning Flowcharts.</t>
  </si>
  <si>
    <t>Now access the Deal Evaluation Sheet which you will be using to evaluate the next deal that you are intending to undertake. You will be using this sheet for EVERY deal that you will be examining. Using this sheet will provide you with results figures that you will be using for each successive deal.</t>
  </si>
  <si>
    <t xml:space="preserve">Keep an eye on 2 figures which emerge from doing each deal - The new AWE and the new DTI. The new AWE will limit you for your next deal. Your new DTI will signify how much borrowing you will have available for your next deal. When the DTI figure reaches the maximum recommended figure then it will highlight in RED to signify that  you will be limited in borrowing. The level of borrowing AND AWE are what you will be working with for your next deal. The question that you need to be asking yourself is "CAN I CNTINUE MY INVESTING JOURNEY USING THESE LEVELS OF AWE AND LEVEL OF BORROWING. If the answer is YES then continue. If the answer is NO then we must take an appropriate action to enable us to be able to continue our investing journey. What that action needs to be can be a)Ammend the EXIT strategy for the deal in play. b) You look to sell down an existing property to restore the balance of AWE and loan serviceability. </t>
  </si>
  <si>
    <t xml:space="preserve">This spreadsheet comprises of separate sections: </t>
  </si>
  <si>
    <t xml:space="preserve">a)The AVATARS section contains examples using ficticious persons and their personal situations and choices and how these might fit into the other sections of this spreadsheet. The idea of this is that for each person reading these instructions they might see parallels with their own situation and be able to clarify how the sheet might be completed correctly and accurately. </t>
  </si>
  <si>
    <t>b) The INSTRUCTIONS section - What you are reading currently.</t>
  </si>
  <si>
    <t>c) The START FINANCIALS - The place where you enter your CURRENT starting financials. It may be that you have no investment property or you already have investment properties. The important factor is that you ONLY include finances that are directly associated to you and not Super fund assets or finances. These need to be separately treated.</t>
  </si>
  <si>
    <t>d) The DEAL EVALUATION section</t>
  </si>
  <si>
    <t>BUY PRICE or PROPERTY VALUE (OWNER JV)</t>
  </si>
  <si>
    <t>OWNER JOINT VENTURE % SPLIT</t>
  </si>
  <si>
    <t>DEAL PROFIT (NON JV)</t>
  </si>
  <si>
    <t>DEAL PROFIT ( PER JV PARTNER)</t>
  </si>
  <si>
    <t>Evaluate Your Deal V170122</t>
  </si>
  <si>
    <t>© 2022 Michael &amp; Sara Franks</t>
  </si>
  <si>
    <t>Jenny has her finance review. Here are her figures:</t>
  </si>
  <si>
    <t>Jenny</t>
  </si>
  <si>
    <t>Alan &amp; Kylie have their finance review. Here are their initial figures:</t>
  </si>
  <si>
    <t>Alan &amp; Kylie</t>
  </si>
  <si>
    <t>Phil &amp; Jane have their finance review. Here are their initial figures:</t>
  </si>
  <si>
    <t>Brad has his finance review. Here are his initial figures:</t>
  </si>
  <si>
    <t>Phil &amp; Jane</t>
  </si>
  <si>
    <t>Brad</t>
  </si>
  <si>
    <t>• Single mum with 2 kids</t>
  </si>
  <si>
    <t>• No investment properties</t>
  </si>
  <si>
    <t>• No PPR</t>
  </si>
  <si>
    <t>• Gross PAYG income $65k PA</t>
  </si>
  <si>
    <t>• Money(cash) in a bank account $55k</t>
  </si>
  <si>
    <t>• AWE. $55k</t>
  </si>
  <si>
    <t>• Rental Income $0</t>
  </si>
  <si>
    <t>• Passive Income $0</t>
  </si>
  <si>
    <t>• Other Income $65k</t>
  </si>
  <si>
    <t>• Total income is calculated by the spreadsheet</t>
  </si>
  <si>
    <t>• Loan Debt $0</t>
  </si>
  <si>
    <t>• Her DTI is calculated by the spreadsheet</t>
  </si>
  <si>
    <t>• Family with 2 kids living at home</t>
  </si>
  <si>
    <t>• 1 investment property: Loan $160k, Value $380k, Cashflow $4k, Gross Rental Income $21k</t>
  </si>
  <si>
    <t>• PPR. Loan $200k, Value $670k</t>
  </si>
  <si>
    <t>• Gross PAYG income $115k PA Alan., $55k Kylie</t>
  </si>
  <si>
    <t>• Money(cash) in a bank account $122k</t>
  </si>
  <si>
    <t>• AWE. $122k</t>
  </si>
  <si>
    <t>• Rental Income $21k</t>
  </si>
  <si>
    <t>• Passive Income $4k</t>
  </si>
  <si>
    <t>• Other Income $115k + $55k = $170k</t>
  </si>
  <si>
    <t>• Loan Debt $160k + $200k = $360k</t>
  </si>
  <si>
    <t>• Their DTI is calculated by the spreadsheet</t>
  </si>
  <si>
    <t>• Couple with 2 kids not living at home</t>
  </si>
  <si>
    <t>• 2 investment properties: PROPERTY 1: Loan $230k, Value $410k , Cashflow $4k, Gross Rental Income $24k PROPERTY 2: Loan $255k, Value $770k, Cashflow $7k, Gross Rental Income $28k</t>
  </si>
  <si>
    <t>• PPR. Loan $175k, Value $820k</t>
  </si>
  <si>
    <t>• Gross income $140k PA Philip</t>
  </si>
  <si>
    <t>• Money(cash) in a bank account $478k</t>
  </si>
  <si>
    <t>• AWE. $478k</t>
  </si>
  <si>
    <t>• Rental Income $24k + $28k = $52k</t>
  </si>
  <si>
    <t>• Passive Income $4k + $7k = $11k</t>
  </si>
  <si>
    <t>• Other Income $140k</t>
  </si>
  <si>
    <t>• Loan Debt $230k + $255k + $175k = $660k</t>
  </si>
  <si>
    <t>• Single 38 year old</t>
  </si>
  <si>
    <t>• 3 investment properties: PROPERTY 1: Loan $320k, Value $410k , Cashflow -$6k, Gross Rental Income $21k PROPERTY 2: Loan $255k, Value $335k, Cashflow -$9k, Gross Rental Income $20k PROPERTY 3: Loan $385k, Value $580k, Cashflow $2k, Gross Rental Income $27k</t>
  </si>
  <si>
    <t>• No PPR.</t>
  </si>
  <si>
    <t>• Gross PAYG income $160k PA</t>
  </si>
  <si>
    <t>• Money(cash) in a bank account $94k</t>
  </si>
  <si>
    <t>• AWE. $94k</t>
  </si>
  <si>
    <t>• Rental Income $21k + $20k + $27k = $68k</t>
  </si>
  <si>
    <t>• Passive Income -$6k + -$9k + $2k = -$13k</t>
  </si>
  <si>
    <t>• Other Income $160k</t>
  </si>
  <si>
    <t>• Loan Debt $320k + $255k + $335k = $910k</t>
  </si>
  <si>
    <t>• His DTI is calculated by the spreadsheet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</si>
</sst>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0.0"/>
    <numFmt numFmtId="166" formatCode="&quot;$&quot;#,##0.00"/>
  </numFmts>
  <fonts count="35" x14ac:knownFonts="1">
    <font>
      <sz val="11"/>
      <color theme="1"/>
      <name val="Calibri"/>
      <family val="2"/>
      <scheme val="minor"/>
    </font>
    <font>
      <sz val="12"/>
      <color theme="1"/>
      <name val="Arial"/>
      <family val="2"/>
    </font>
    <font>
      <b/>
      <sz val="18"/>
      <color theme="0"/>
      <name val="Calibri"/>
      <family val="2"/>
      <scheme val="minor"/>
    </font>
    <font>
      <b/>
      <sz val="11"/>
      <color theme="1"/>
      <name val="Calibri"/>
      <family val="2"/>
      <scheme val="minor"/>
    </font>
    <font>
      <u/>
      <sz val="12"/>
      <color theme="1"/>
      <name val="Arial"/>
      <family val="2"/>
    </font>
    <font>
      <b/>
      <sz val="14"/>
      <color theme="1"/>
      <name val="Calibri"/>
      <family val="2"/>
      <scheme val="minor"/>
    </font>
    <font>
      <b/>
      <sz val="16"/>
      <color theme="1"/>
      <name val="Arial"/>
      <family val="2"/>
    </font>
    <font>
      <sz val="11"/>
      <color theme="1"/>
      <name val="Arial"/>
      <family val="2"/>
    </font>
    <font>
      <b/>
      <sz val="20"/>
      <color theme="1"/>
      <name val="Arial"/>
      <family val="2"/>
    </font>
    <font>
      <b/>
      <sz val="26"/>
      <color theme="1"/>
      <name val="Arial"/>
      <family val="2"/>
    </font>
    <font>
      <b/>
      <sz val="26"/>
      <color theme="1"/>
      <name val="Calibri"/>
      <family val="2"/>
      <scheme val="minor"/>
    </font>
    <font>
      <b/>
      <sz val="11"/>
      <color theme="1"/>
      <name val="Arial"/>
      <family val="2"/>
    </font>
    <font>
      <b/>
      <sz val="11"/>
      <color theme="0"/>
      <name val="Calibri"/>
      <family val="2"/>
      <scheme val="minor"/>
    </font>
    <font>
      <b/>
      <sz val="11"/>
      <name val="Arial"/>
      <family val="2"/>
    </font>
    <font>
      <sz val="11"/>
      <name val="Calibri"/>
      <family val="2"/>
      <scheme val="minor"/>
    </font>
    <font>
      <b/>
      <sz val="11"/>
      <name val="Calibri"/>
      <family val="2"/>
      <scheme val="minor"/>
    </font>
    <font>
      <sz val="11"/>
      <name val="Arial"/>
      <family val="2"/>
    </font>
    <font>
      <b/>
      <sz val="11"/>
      <color rgb="FF00B050"/>
      <name val="Calibri"/>
      <family val="2"/>
      <scheme val="minor"/>
    </font>
    <font>
      <b/>
      <sz val="11"/>
      <color rgb="FFFF0000"/>
      <name val="Calibri"/>
      <family val="2"/>
      <scheme val="minor"/>
    </font>
    <font>
      <sz val="11"/>
      <color theme="0"/>
      <name val="Arial"/>
      <family val="2"/>
    </font>
    <font>
      <sz val="11"/>
      <color rgb="FFFF0000"/>
      <name val="Arial"/>
      <family val="2"/>
    </font>
    <font>
      <b/>
      <sz val="18"/>
      <name val="Calibri"/>
      <family val="2"/>
      <scheme val="minor"/>
    </font>
    <font>
      <b/>
      <sz val="11"/>
      <color theme="0"/>
      <name val="Arial"/>
      <family val="2"/>
    </font>
    <font>
      <b/>
      <sz val="18"/>
      <color theme="1"/>
      <name val="Arial"/>
      <family val="2"/>
    </font>
    <font>
      <b/>
      <sz val="11"/>
      <color rgb="FF454545"/>
      <name val="Arial"/>
      <family val="2"/>
    </font>
    <font>
      <b/>
      <i/>
      <sz val="11"/>
      <color theme="1"/>
      <name val="Arial"/>
      <family val="2"/>
    </font>
    <font>
      <b/>
      <sz val="9"/>
      <color indexed="81"/>
      <name val="Tahoma"/>
      <family val="2"/>
    </font>
    <font>
      <sz val="9"/>
      <color indexed="81"/>
      <name val="Tahoma"/>
      <family val="2"/>
    </font>
    <font>
      <b/>
      <sz val="16"/>
      <name val="Arial"/>
      <family val="2"/>
    </font>
    <font>
      <b/>
      <sz val="18"/>
      <name val="Arial"/>
      <family val="2"/>
    </font>
    <font>
      <b/>
      <sz val="24"/>
      <color theme="1"/>
      <name val="Calibri"/>
      <family val="2"/>
      <scheme val="minor"/>
    </font>
    <font>
      <sz val="11"/>
      <color theme="1"/>
      <name val="Calibri"/>
      <family val="2"/>
    </font>
    <font>
      <b/>
      <sz val="18"/>
      <color rgb="FF454545"/>
      <name val="Arial"/>
      <family val="2"/>
    </font>
    <font>
      <sz val="12"/>
      <color rgb="FF222222"/>
      <name val="Roboto"/>
    </font>
    <font>
      <b/>
      <u/>
      <sz val="12"/>
      <color rgb="FF222222"/>
      <name val="Roboto"/>
    </font>
  </fonts>
  <fills count="17">
    <fill>
      <patternFill patternType="none"/>
    </fill>
    <fill>
      <patternFill patternType="gray125"/>
    </fill>
    <fill>
      <patternFill patternType="solid">
        <fgColor theme="1" tint="0.49998474074526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3" tint="0.59999389629810485"/>
        <bgColor indexed="64"/>
      </patternFill>
    </fill>
    <fill>
      <patternFill patternType="solid">
        <fgColor rgb="FF00B0F0"/>
        <bgColor indexed="64"/>
      </patternFill>
    </fill>
    <fill>
      <patternFill patternType="solid">
        <fgColor theme="5" tint="0.39997558519241921"/>
        <bgColor indexed="64"/>
      </patternFill>
    </fill>
    <fill>
      <patternFill patternType="solid">
        <fgColor rgb="FFFFC000"/>
        <bgColor indexed="64"/>
      </patternFill>
    </fill>
    <fill>
      <patternFill patternType="solid">
        <fgColor theme="7" tint="0.59999389629810485"/>
        <bgColor indexed="64"/>
      </patternFill>
    </fill>
    <fill>
      <patternFill patternType="solid">
        <fgColor rgb="FFFF0000"/>
        <bgColor indexed="64"/>
      </patternFill>
    </fill>
    <fill>
      <patternFill patternType="solid">
        <fgColor theme="5" tint="0.79998168889431442"/>
        <bgColor indexed="64"/>
      </patternFill>
    </fill>
  </fills>
  <borders count="34">
    <border>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style="medium">
        <color theme="0"/>
      </left>
      <right/>
      <top style="medium">
        <color theme="0"/>
      </top>
      <bottom style="medium">
        <color theme="0"/>
      </bottom>
      <diagonal/>
    </border>
    <border>
      <left style="medium">
        <color theme="0"/>
      </left>
      <right style="medium">
        <color theme="0"/>
      </right>
      <top style="medium">
        <color theme="0"/>
      </top>
      <bottom style="medium">
        <color theme="0"/>
      </bottom>
      <diagonal/>
    </border>
    <border>
      <left/>
      <right/>
      <top style="thin">
        <color theme="0"/>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0" fontId="31" fillId="0" borderId="0"/>
  </cellStyleXfs>
  <cellXfs count="335">
    <xf numFmtId="0" fontId="0" fillId="0" borderId="0" xfId="0"/>
    <xf numFmtId="0" fontId="0" fillId="0" borderId="0" xfId="0" applyAlignment="1">
      <alignment horizontal="center" vertical="center"/>
    </xf>
    <xf numFmtId="0" fontId="0" fillId="0" borderId="4" xfId="0" applyBorder="1"/>
    <xf numFmtId="0" fontId="0" fillId="0" borderId="5" xfId="0" applyBorder="1" applyAlignment="1">
      <alignment horizontal="center" vertical="center"/>
    </xf>
    <xf numFmtId="0" fontId="0" fillId="0" borderId="5" xfId="0" applyBorder="1"/>
    <xf numFmtId="0" fontId="0" fillId="0" borderId="6" xfId="0" applyBorder="1"/>
    <xf numFmtId="0" fontId="0" fillId="0" borderId="7" xfId="0" applyBorder="1"/>
    <xf numFmtId="164" fontId="0" fillId="4" borderId="8" xfId="0" applyNumberFormat="1" applyFill="1" applyBorder="1" applyAlignment="1">
      <alignment horizontal="center" vertical="center"/>
    </xf>
    <xf numFmtId="164" fontId="0" fillId="4" borderId="10" xfId="0" applyNumberFormat="1" applyFill="1" applyBorder="1" applyAlignment="1">
      <alignment horizontal="center" vertical="center"/>
    </xf>
    <xf numFmtId="164" fontId="0" fillId="6" borderId="8" xfId="0" applyNumberFormat="1" applyFill="1" applyBorder="1" applyAlignment="1" applyProtection="1">
      <alignment horizontal="center" vertical="center"/>
      <protection locked="0"/>
    </xf>
    <xf numFmtId="0" fontId="0" fillId="8" borderId="8" xfId="0" applyFill="1" applyBorder="1"/>
    <xf numFmtId="0" fontId="0" fillId="5" borderId="0" xfId="0" applyFill="1" applyAlignment="1">
      <alignment horizontal="center" vertical="center"/>
    </xf>
    <xf numFmtId="0" fontId="0" fillId="6" borderId="8" xfId="0" applyFill="1" applyBorder="1" applyAlignment="1" applyProtection="1">
      <alignment horizontal="center" vertical="center"/>
      <protection locked="0"/>
    </xf>
    <xf numFmtId="0" fontId="0" fillId="0" borderId="12" xfId="0" applyBorder="1"/>
    <xf numFmtId="0" fontId="0" fillId="0" borderId="1" xfId="0" applyBorder="1"/>
    <xf numFmtId="0" fontId="0" fillId="0" borderId="2" xfId="0" applyBorder="1"/>
    <xf numFmtId="0" fontId="0" fillId="0" borderId="11" xfId="0" applyBorder="1"/>
    <xf numFmtId="0" fontId="0" fillId="6" borderId="14" xfId="0" applyFill="1" applyBorder="1" applyAlignment="1" applyProtection="1">
      <alignment horizontal="center" vertical="center"/>
      <protection locked="0"/>
    </xf>
    <xf numFmtId="0" fontId="3" fillId="0" borderId="9" xfId="0" applyFont="1" applyBorder="1" applyAlignment="1">
      <alignment horizontal="center" vertical="center"/>
    </xf>
    <xf numFmtId="0" fontId="0" fillId="0" borderId="0" xfId="0" applyBorder="1"/>
    <xf numFmtId="0" fontId="0" fillId="0" borderId="0" xfId="0" applyBorder="1" applyAlignment="1">
      <alignment horizontal="center" vertical="center"/>
    </xf>
    <xf numFmtId="0" fontId="0" fillId="0" borderId="0" xfId="0" applyAlignment="1">
      <alignment vertical="center" wrapText="1"/>
    </xf>
    <xf numFmtId="0" fontId="1" fillId="0" borderId="2" xfId="0" applyFont="1" applyBorder="1" applyAlignment="1"/>
    <xf numFmtId="0" fontId="1" fillId="0" borderId="2" xfId="0" applyFont="1" applyBorder="1" applyAlignment="1">
      <alignment horizontal="center" vertical="center"/>
    </xf>
    <xf numFmtId="0" fontId="0" fillId="0" borderId="7" xfId="0" applyBorder="1" applyAlignment="1">
      <alignment vertical="center" wrapText="1"/>
    </xf>
    <xf numFmtId="0" fontId="0" fillId="0" borderId="0" xfId="0" applyAlignment="1">
      <alignment horizontal="left" vertical="center"/>
    </xf>
    <xf numFmtId="0" fontId="0" fillId="7" borderId="8" xfId="0" applyFill="1" applyBorder="1" applyAlignment="1">
      <alignment horizontal="left" vertical="center"/>
    </xf>
    <xf numFmtId="0" fontId="0" fillId="0" borderId="5" xfId="0" applyBorder="1" applyAlignment="1">
      <alignment horizontal="left" vertical="center"/>
    </xf>
    <xf numFmtId="0" fontId="0" fillId="5" borderId="5" xfId="0" applyFill="1" applyBorder="1" applyAlignment="1">
      <alignment vertical="center" wrapText="1"/>
    </xf>
    <xf numFmtId="0" fontId="0" fillId="0" borderId="9" xfId="0" applyBorder="1" applyAlignment="1">
      <alignment horizontal="center" vertical="center"/>
    </xf>
    <xf numFmtId="164" fontId="5" fillId="6" borderId="8" xfId="0" applyNumberFormat="1" applyFont="1" applyFill="1" applyBorder="1" applyAlignment="1" applyProtection="1">
      <alignment horizontal="center" vertical="center"/>
      <protection locked="0"/>
    </xf>
    <xf numFmtId="164" fontId="5" fillId="4" borderId="10" xfId="0" applyNumberFormat="1" applyFont="1" applyFill="1" applyBorder="1" applyAlignment="1">
      <alignment horizontal="center" vertical="center"/>
    </xf>
    <xf numFmtId="165" fontId="5" fillId="4" borderId="8" xfId="0" applyNumberFormat="1" applyFont="1" applyFill="1" applyBorder="1" applyAlignment="1">
      <alignment horizontal="center" vertical="center"/>
    </xf>
    <xf numFmtId="0" fontId="3" fillId="0" borderId="0" xfId="0" applyFont="1" applyBorder="1" applyAlignment="1">
      <alignment horizontal="center" vertical="center"/>
    </xf>
    <xf numFmtId="0" fontId="7" fillId="0" borderId="0" xfId="0" applyFont="1"/>
    <xf numFmtId="4" fontId="0" fillId="4" borderId="8" xfId="0" applyNumberFormat="1" applyFill="1" applyBorder="1" applyAlignment="1">
      <alignment horizontal="center" vertical="center"/>
    </xf>
    <xf numFmtId="0" fontId="0" fillId="5" borderId="11" xfId="0" applyFill="1" applyBorder="1"/>
    <xf numFmtId="0" fontId="0" fillId="5" borderId="2" xfId="0" applyFill="1" applyBorder="1"/>
    <xf numFmtId="164" fontId="0" fillId="5" borderId="2" xfId="0" applyNumberFormat="1" applyFill="1" applyBorder="1" applyAlignment="1">
      <alignment horizontal="center"/>
    </xf>
    <xf numFmtId="164" fontId="0" fillId="5" borderId="1" xfId="0" applyNumberFormat="1" applyFill="1" applyBorder="1" applyAlignment="1">
      <alignment horizontal="center"/>
    </xf>
    <xf numFmtId="0" fontId="0" fillId="5" borderId="2" xfId="0" applyFill="1" applyBorder="1" applyAlignment="1">
      <alignment horizontal="center"/>
    </xf>
    <xf numFmtId="0" fontId="0" fillId="5" borderId="9" xfId="0" applyFill="1" applyBorder="1" applyAlignment="1">
      <alignment horizontal="center" vertical="center"/>
    </xf>
    <xf numFmtId="0" fontId="10" fillId="5" borderId="7" xfId="0" applyFont="1" applyFill="1" applyBorder="1" applyAlignment="1">
      <alignment horizontal="center" vertical="center"/>
    </xf>
    <xf numFmtId="0" fontId="0" fillId="0" borderId="7" xfId="0" applyBorder="1" applyAlignment="1">
      <alignment horizontal="center" vertical="center"/>
    </xf>
    <xf numFmtId="0" fontId="11" fillId="5" borderId="0" xfId="0" applyFont="1" applyFill="1" applyAlignment="1">
      <alignment vertical="center"/>
    </xf>
    <xf numFmtId="0" fontId="3" fillId="5" borderId="0" xfId="0" applyFont="1" applyFill="1" applyAlignment="1">
      <alignment vertical="center"/>
    </xf>
    <xf numFmtId="0" fontId="3" fillId="5" borderId="7" xfId="0" applyFont="1" applyFill="1" applyBorder="1" applyAlignment="1">
      <alignment vertical="center"/>
    </xf>
    <xf numFmtId="0" fontId="0" fillId="5" borderId="9" xfId="0" applyFill="1" applyBorder="1"/>
    <xf numFmtId="0" fontId="11" fillId="5" borderId="0" xfId="0" applyFont="1" applyFill="1" applyAlignment="1">
      <alignment horizontal="left" vertical="center"/>
    </xf>
    <xf numFmtId="164" fontId="12" fillId="5" borderId="7" xfId="0" applyNumberFormat="1" applyFont="1" applyFill="1" applyBorder="1" applyAlignment="1">
      <alignment vertical="center"/>
    </xf>
    <xf numFmtId="0" fontId="13" fillId="8" borderId="18" xfId="0" applyFont="1" applyFill="1" applyBorder="1" applyAlignment="1">
      <alignment horizontal="left" vertical="center"/>
    </xf>
    <xf numFmtId="0" fontId="14" fillId="0" borderId="18" xfId="0" applyFont="1" applyBorder="1" applyAlignment="1">
      <alignment horizontal="left" vertical="center"/>
    </xf>
    <xf numFmtId="0" fontId="7" fillId="5" borderId="0" xfId="0" applyFont="1" applyFill="1" applyAlignment="1">
      <alignment horizontal="left" vertical="center"/>
    </xf>
    <xf numFmtId="0" fontId="16" fillId="0" borderId="18" xfId="0" applyFont="1" applyBorder="1" applyAlignment="1">
      <alignment horizontal="left" vertical="center"/>
    </xf>
    <xf numFmtId="0" fontId="11" fillId="0" borderId="19" xfId="0" applyFont="1" applyBorder="1" applyAlignment="1">
      <alignment horizontal="left" vertical="center"/>
    </xf>
    <xf numFmtId="0" fontId="13" fillId="0" borderId="18" xfId="0" applyFont="1" applyBorder="1" applyAlignment="1">
      <alignment horizontal="left" vertical="center"/>
    </xf>
    <xf numFmtId="0" fontId="7" fillId="0" borderId="19" xfId="0" applyFont="1" applyBorder="1" applyAlignment="1">
      <alignment horizontal="left" vertical="center"/>
    </xf>
    <xf numFmtId="0" fontId="16" fillId="0" borderId="19" xfId="0" applyFont="1" applyBorder="1" applyAlignment="1">
      <alignment horizontal="left" vertical="center"/>
    </xf>
    <xf numFmtId="0" fontId="14" fillId="0" borderId="0" xfId="0" applyFont="1" applyAlignment="1">
      <alignment horizontal="left" vertical="center"/>
    </xf>
    <xf numFmtId="0" fontId="16" fillId="5" borderId="19" xfId="0" applyFont="1" applyFill="1" applyBorder="1" applyAlignment="1">
      <alignment horizontal="left" vertical="center"/>
    </xf>
    <xf numFmtId="0" fontId="14" fillId="5" borderId="0" xfId="0" applyFont="1" applyFill="1" applyAlignment="1">
      <alignment horizontal="left" vertical="center"/>
    </xf>
    <xf numFmtId="0" fontId="13" fillId="0" borderId="19" xfId="0" applyFont="1" applyBorder="1" applyAlignment="1">
      <alignment horizontal="left" vertical="center"/>
    </xf>
    <xf numFmtId="0" fontId="19" fillId="0" borderId="19" xfId="0" applyFont="1" applyBorder="1" applyAlignment="1">
      <alignment horizontal="left" vertical="center"/>
    </xf>
    <xf numFmtId="0" fontId="20" fillId="0" borderId="19" xfId="0" applyFont="1" applyBorder="1" applyAlignment="1">
      <alignment horizontal="left" vertical="center"/>
    </xf>
    <xf numFmtId="0" fontId="16" fillId="5" borderId="0" xfId="0" applyFont="1" applyFill="1" applyAlignment="1">
      <alignment horizontal="left" vertical="center"/>
    </xf>
    <xf numFmtId="164" fontId="14" fillId="5" borderId="0" xfId="0" applyNumberFormat="1" applyFont="1" applyFill="1" applyAlignment="1">
      <alignment horizontal="center" vertical="center"/>
    </xf>
    <xf numFmtId="0" fontId="13" fillId="8" borderId="0" xfId="0" applyFont="1" applyFill="1" applyAlignment="1">
      <alignment horizontal="left" vertical="center"/>
    </xf>
    <xf numFmtId="0" fontId="13" fillId="8" borderId="0" xfId="0" applyFont="1" applyFill="1" applyAlignment="1">
      <alignment horizontal="left" vertical="center" wrapText="1"/>
    </xf>
    <xf numFmtId="0" fontId="14" fillId="5" borderId="0" xfId="0" applyFont="1" applyFill="1" applyAlignment="1">
      <alignment horizontal="left" vertical="center" wrapText="1"/>
    </xf>
    <xf numFmtId="0" fontId="16" fillId="5" borderId="0" xfId="0" applyFont="1" applyFill="1" applyAlignment="1">
      <alignment horizontal="left" vertical="center" wrapText="1"/>
    </xf>
    <xf numFmtId="0" fontId="0" fillId="0" borderId="20" xfId="0" applyBorder="1" applyAlignment="1">
      <alignment horizontal="center" vertical="center"/>
    </xf>
    <xf numFmtId="0" fontId="13" fillId="5" borderId="0" xfId="0" applyFont="1" applyFill="1" applyAlignment="1">
      <alignment horizontal="left" vertical="center"/>
    </xf>
    <xf numFmtId="0" fontId="11" fillId="8" borderId="19" xfId="0" applyFont="1" applyFill="1" applyBorder="1" applyAlignment="1">
      <alignment horizontal="left" vertical="center"/>
    </xf>
    <xf numFmtId="0" fontId="7" fillId="5" borderId="19" xfId="0" applyFont="1" applyFill="1" applyBorder="1" applyAlignment="1">
      <alignment horizontal="left" vertical="center"/>
    </xf>
    <xf numFmtId="0" fontId="14" fillId="5" borderId="0" xfId="0" applyFont="1" applyFill="1" applyAlignment="1">
      <alignment horizontal="center" vertical="center"/>
    </xf>
    <xf numFmtId="0" fontId="11" fillId="8" borderId="0" xfId="0" applyFont="1" applyFill="1" applyAlignment="1">
      <alignment vertical="center"/>
    </xf>
    <xf numFmtId="0" fontId="7" fillId="5" borderId="0" xfId="0" applyFont="1" applyFill="1" applyAlignment="1">
      <alignment horizontal="left" vertical="center" indent="1"/>
    </xf>
    <xf numFmtId="0" fontId="11" fillId="8" borderId="0" xfId="0" applyFont="1" applyFill="1" applyAlignment="1">
      <alignment horizontal="left" vertical="center"/>
    </xf>
    <xf numFmtId="0" fontId="15" fillId="5" borderId="0" xfId="0" applyFont="1" applyFill="1" applyAlignment="1">
      <alignment horizontal="left" vertical="center"/>
    </xf>
    <xf numFmtId="164" fontId="21" fillId="5" borderId="0" xfId="0" applyNumberFormat="1" applyFont="1" applyFill="1" applyAlignment="1">
      <alignment horizontal="center" vertical="center"/>
    </xf>
    <xf numFmtId="10" fontId="15" fillId="5" borderId="0" xfId="0" applyNumberFormat="1" applyFont="1" applyFill="1" applyAlignment="1">
      <alignment horizontal="center" vertical="center"/>
    </xf>
    <xf numFmtId="10" fontId="14" fillId="5" borderId="0" xfId="0" applyNumberFormat="1" applyFont="1" applyFill="1" applyAlignment="1">
      <alignment horizontal="center" vertical="center"/>
    </xf>
    <xf numFmtId="164" fontId="0" fillId="5" borderId="5" xfId="0" applyNumberFormat="1" applyFill="1" applyBorder="1" applyAlignment="1">
      <alignment horizontal="center" vertical="center"/>
    </xf>
    <xf numFmtId="0" fontId="0" fillId="5" borderId="6" xfId="0" applyFill="1" applyBorder="1" applyAlignment="1">
      <alignment horizontal="center" vertical="center"/>
    </xf>
    <xf numFmtId="0" fontId="0" fillId="5" borderId="5" xfId="0" applyFill="1" applyBorder="1" applyAlignment="1">
      <alignment horizontal="left" vertical="center" indent="1"/>
    </xf>
    <xf numFmtId="164" fontId="12" fillId="5" borderId="4" xfId="0" applyNumberFormat="1" applyFont="1" applyFill="1" applyBorder="1" applyAlignment="1">
      <alignment vertical="center"/>
    </xf>
    <xf numFmtId="0" fontId="14" fillId="5" borderId="5" xfId="0" applyFont="1" applyFill="1" applyBorder="1" applyAlignment="1">
      <alignment horizontal="center" vertical="center"/>
    </xf>
    <xf numFmtId="164" fontId="14" fillId="5" borderId="5" xfId="0" applyNumberFormat="1" applyFont="1" applyFill="1" applyBorder="1" applyAlignment="1">
      <alignment horizontal="center" vertical="center"/>
    </xf>
    <xf numFmtId="0" fontId="0" fillId="0" borderId="4" xfId="0" applyBorder="1" applyAlignment="1">
      <alignment horizontal="center" vertical="center"/>
    </xf>
    <xf numFmtId="0" fontId="3" fillId="5" borderId="0" xfId="0" applyFont="1" applyFill="1" applyAlignment="1">
      <alignment horizontal="center" vertical="center"/>
    </xf>
    <xf numFmtId="164" fontId="12" fillId="5" borderId="0" xfId="0" applyNumberFormat="1" applyFont="1" applyFill="1" applyAlignment="1">
      <alignment vertical="center"/>
    </xf>
    <xf numFmtId="0" fontId="7" fillId="5" borderId="2" xfId="0" applyFont="1" applyFill="1" applyBorder="1" applyAlignment="1">
      <alignment horizontal="left" vertical="center" wrapText="1" indent="1"/>
    </xf>
    <xf numFmtId="164" fontId="7" fillId="5" borderId="2" xfId="0" applyNumberFormat="1" applyFont="1" applyFill="1" applyBorder="1" applyAlignment="1">
      <alignment horizontal="center" vertical="center"/>
    </xf>
    <xf numFmtId="164" fontId="22" fillId="5" borderId="1" xfId="0" applyNumberFormat="1" applyFont="1" applyFill="1" applyBorder="1" applyAlignment="1">
      <alignment vertical="center"/>
    </xf>
    <xf numFmtId="0" fontId="7" fillId="5" borderId="2" xfId="0" applyFont="1" applyFill="1" applyBorder="1" applyAlignment="1">
      <alignment vertical="center"/>
    </xf>
    <xf numFmtId="0" fontId="7" fillId="5" borderId="2" xfId="0" applyFont="1" applyFill="1" applyBorder="1" applyAlignment="1">
      <alignment horizontal="left" vertical="center" indent="1"/>
    </xf>
    <xf numFmtId="166" fontId="11" fillId="5" borderId="2" xfId="0" applyNumberFormat="1" applyFont="1" applyFill="1" applyBorder="1" applyAlignment="1">
      <alignment horizontal="center" vertical="center"/>
    </xf>
    <xf numFmtId="164" fontId="22" fillId="5" borderId="7" xfId="0" applyNumberFormat="1" applyFont="1" applyFill="1" applyBorder="1" applyAlignment="1">
      <alignment vertical="center"/>
    </xf>
    <xf numFmtId="164" fontId="7" fillId="0" borderId="7" xfId="0" applyNumberFormat="1" applyFont="1" applyBorder="1" applyAlignment="1">
      <alignment horizontal="center"/>
    </xf>
    <xf numFmtId="0" fontId="7" fillId="5" borderId="0" xfId="0" applyFont="1" applyFill="1" applyAlignment="1">
      <alignment vertical="center"/>
    </xf>
    <xf numFmtId="0" fontId="7" fillId="5" borderId="0" xfId="0" applyFont="1" applyFill="1"/>
    <xf numFmtId="166" fontId="11" fillId="5" borderId="0" xfId="0" applyNumberFormat="1" applyFont="1" applyFill="1" applyAlignment="1">
      <alignment horizontal="center" vertical="center"/>
    </xf>
    <xf numFmtId="0" fontId="11" fillId="5" borderId="0" xfId="0" applyFont="1" applyFill="1" applyAlignment="1">
      <alignment vertical="center" wrapText="1"/>
    </xf>
    <xf numFmtId="0" fontId="11" fillId="5" borderId="0" xfId="0" applyFont="1" applyFill="1" applyAlignment="1">
      <alignment horizontal="left" vertical="center" wrapText="1" indent="1"/>
    </xf>
    <xf numFmtId="164" fontId="7" fillId="5" borderId="0" xfId="0" applyNumberFormat="1" applyFont="1" applyFill="1" applyAlignment="1">
      <alignment horizontal="center" vertical="center"/>
    </xf>
    <xf numFmtId="0" fontId="8" fillId="5" borderId="0" xfId="0" applyFont="1" applyFill="1" applyAlignment="1">
      <alignment vertical="center"/>
    </xf>
    <xf numFmtId="10" fontId="8" fillId="5" borderId="0" xfId="0" applyNumberFormat="1" applyFont="1" applyFill="1" applyAlignment="1">
      <alignment vertical="center"/>
    </xf>
    <xf numFmtId="0" fontId="13" fillId="5" borderId="0" xfId="0" applyFont="1" applyFill="1" applyAlignment="1">
      <alignment vertical="center" wrapText="1"/>
    </xf>
    <xf numFmtId="164" fontId="7" fillId="0" borderId="0" xfId="0" applyNumberFormat="1" applyFont="1" applyAlignment="1">
      <alignment horizontal="center"/>
    </xf>
    <xf numFmtId="0" fontId="23" fillId="5" borderId="0" xfId="0" applyFont="1" applyFill="1" applyAlignment="1">
      <alignment vertical="center" wrapText="1"/>
    </xf>
    <xf numFmtId="0" fontId="24" fillId="8" borderId="0" xfId="0" applyFont="1" applyFill="1" applyAlignment="1">
      <alignment vertical="center" wrapText="1"/>
    </xf>
    <xf numFmtId="0" fontId="24" fillId="0" borderId="0" xfId="0" applyFont="1" applyAlignment="1">
      <alignment vertical="center" wrapText="1"/>
    </xf>
    <xf numFmtId="0" fontId="7" fillId="0" borderId="0" xfId="0" applyFont="1" applyAlignment="1">
      <alignment horizontal="center"/>
    </xf>
    <xf numFmtId="0" fontId="7" fillId="5" borderId="0" xfId="0" applyFont="1" applyFill="1" applyAlignment="1">
      <alignment horizontal="left" vertical="center" wrapText="1" indent="1"/>
    </xf>
    <xf numFmtId="164" fontId="0" fillId="0" borderId="0" xfId="0" applyNumberFormat="1" applyAlignment="1">
      <alignment horizontal="center"/>
    </xf>
    <xf numFmtId="0" fontId="28" fillId="8" borderId="8" xfId="0" applyFont="1" applyFill="1" applyBorder="1" applyAlignment="1">
      <alignment horizontal="left" vertical="center"/>
    </xf>
    <xf numFmtId="164" fontId="21" fillId="8" borderId="8" xfId="0" applyNumberFormat="1" applyFont="1" applyFill="1" applyBorder="1" applyAlignment="1">
      <alignment horizontal="center" vertical="center"/>
    </xf>
    <xf numFmtId="164" fontId="7" fillId="5" borderId="0" xfId="0" applyNumberFormat="1" applyFont="1" applyFill="1" applyBorder="1" applyAlignment="1">
      <alignment horizontal="center" vertical="center" wrapText="1"/>
    </xf>
    <xf numFmtId="164" fontId="23" fillId="5" borderId="0" xfId="0" applyNumberFormat="1" applyFont="1" applyFill="1" applyBorder="1" applyAlignment="1">
      <alignment vertical="center" wrapText="1"/>
    </xf>
    <xf numFmtId="164" fontId="15" fillId="8" borderId="0" xfId="0" applyNumberFormat="1" applyFont="1" applyFill="1" applyBorder="1" applyAlignment="1">
      <alignment horizontal="center" vertical="center" wrapText="1"/>
    </xf>
    <xf numFmtId="164" fontId="15" fillId="0" borderId="0" xfId="0" applyNumberFormat="1" applyFont="1" applyBorder="1" applyAlignment="1">
      <alignment horizontal="center" vertical="center" wrapText="1"/>
    </xf>
    <xf numFmtId="164" fontId="15" fillId="6" borderId="0" xfId="0" applyNumberFormat="1" applyFont="1" applyFill="1" applyBorder="1" applyAlignment="1" applyProtection="1">
      <alignment horizontal="center" vertical="center" wrapText="1"/>
      <protection locked="0"/>
    </xf>
    <xf numFmtId="10" fontId="15" fillId="6" borderId="0" xfId="0" applyNumberFormat="1" applyFont="1" applyFill="1" applyBorder="1" applyAlignment="1" applyProtection="1">
      <alignment horizontal="center" vertical="center"/>
      <protection locked="0"/>
    </xf>
    <xf numFmtId="164" fontId="15" fillId="0" borderId="0" xfId="0" applyNumberFormat="1" applyFont="1" applyBorder="1" applyAlignment="1">
      <alignment horizontal="center" vertical="center"/>
    </xf>
    <xf numFmtId="10" fontId="15" fillId="8" borderId="0" xfId="0" applyNumberFormat="1" applyFont="1" applyFill="1" applyBorder="1" applyAlignment="1">
      <alignment horizontal="center" vertical="center"/>
    </xf>
    <xf numFmtId="10" fontId="15" fillId="0" borderId="0" xfId="0" applyNumberFormat="1" applyFont="1" applyBorder="1" applyAlignment="1">
      <alignment horizontal="center" vertical="center"/>
    </xf>
    <xf numFmtId="164" fontId="18" fillId="8" borderId="0" xfId="0" applyNumberFormat="1" applyFont="1" applyFill="1" applyBorder="1" applyAlignment="1">
      <alignment horizontal="center" vertical="center"/>
    </xf>
    <xf numFmtId="10" fontId="14" fillId="8" borderId="0" xfId="0" applyNumberFormat="1" applyFont="1" applyFill="1" applyBorder="1" applyAlignment="1">
      <alignment horizontal="center" vertical="center" wrapText="1"/>
    </xf>
    <xf numFmtId="10" fontId="14" fillId="5" borderId="0" xfId="0" applyNumberFormat="1" applyFont="1" applyFill="1" applyBorder="1" applyAlignment="1">
      <alignment horizontal="center" vertical="center" wrapText="1"/>
    </xf>
    <xf numFmtId="164" fontId="15" fillId="6" borderId="0" xfId="0" applyNumberFormat="1" applyFont="1" applyFill="1" applyBorder="1" applyAlignment="1" applyProtection="1">
      <alignment horizontal="center" vertical="center"/>
      <protection locked="0"/>
    </xf>
    <xf numFmtId="9" fontId="15" fillId="5" borderId="0" xfId="0" applyNumberFormat="1" applyFont="1" applyFill="1" applyBorder="1" applyAlignment="1">
      <alignment horizontal="center" vertical="center"/>
    </xf>
    <xf numFmtId="164" fontId="14" fillId="8" borderId="0" xfId="0" applyNumberFormat="1" applyFont="1" applyFill="1" applyBorder="1" applyAlignment="1">
      <alignment horizontal="center" vertical="center"/>
    </xf>
    <xf numFmtId="164" fontId="14" fillId="5" borderId="0" xfId="0" applyNumberFormat="1" applyFont="1" applyFill="1" applyBorder="1" applyAlignment="1">
      <alignment horizontal="center" vertical="center"/>
    </xf>
    <xf numFmtId="10" fontId="14" fillId="8" borderId="0" xfId="0" applyNumberFormat="1" applyFont="1" applyFill="1" applyBorder="1" applyAlignment="1">
      <alignment horizontal="center" vertical="center"/>
    </xf>
    <xf numFmtId="0" fontId="14" fillId="5" borderId="0" xfId="0" applyFont="1" applyFill="1" applyBorder="1" applyAlignment="1">
      <alignment horizontal="center" vertical="center"/>
    </xf>
    <xf numFmtId="164" fontId="3" fillId="6" borderId="0" xfId="0" applyNumberFormat="1" applyFont="1" applyFill="1" applyBorder="1" applyAlignment="1" applyProtection="1">
      <alignment horizontal="center" vertical="center"/>
      <protection locked="0"/>
    </xf>
    <xf numFmtId="164" fontId="3" fillId="5" borderId="0" xfId="0" applyNumberFormat="1" applyFont="1" applyFill="1" applyBorder="1" applyAlignment="1">
      <alignment horizontal="center" vertical="center"/>
    </xf>
    <xf numFmtId="164" fontId="3" fillId="6" borderId="0" xfId="0" applyNumberFormat="1" applyFont="1" applyFill="1" applyBorder="1" applyAlignment="1" applyProtection="1">
      <alignment horizontal="center" vertical="center" wrapText="1"/>
      <protection locked="0"/>
    </xf>
    <xf numFmtId="164" fontId="3" fillId="0" borderId="0" xfId="0" applyNumberFormat="1" applyFont="1" applyBorder="1" applyAlignment="1">
      <alignment horizontal="center" vertical="center"/>
    </xf>
    <xf numFmtId="164" fontId="17" fillId="6" borderId="0" xfId="0" applyNumberFormat="1" applyFont="1" applyFill="1" applyBorder="1" applyAlignment="1" applyProtection="1">
      <alignment horizontal="center" vertical="center"/>
      <protection locked="0"/>
    </xf>
    <xf numFmtId="164" fontId="18" fillId="6" borderId="0" xfId="0" applyNumberFormat="1" applyFont="1" applyFill="1" applyBorder="1" applyAlignment="1" applyProtection="1">
      <alignment horizontal="center" vertical="center"/>
      <protection locked="0"/>
    </xf>
    <xf numFmtId="164" fontId="18" fillId="0" borderId="0" xfId="0" applyNumberFormat="1" applyFont="1" applyBorder="1" applyAlignment="1">
      <alignment horizontal="center" vertical="center"/>
    </xf>
    <xf numFmtId="3" fontId="3" fillId="6" borderId="0" xfId="0" applyNumberFormat="1" applyFont="1" applyFill="1" applyBorder="1" applyAlignment="1" applyProtection="1">
      <alignment horizontal="center" vertical="center"/>
      <protection locked="0"/>
    </xf>
    <xf numFmtId="3" fontId="3" fillId="0" borderId="0" xfId="0" applyNumberFormat="1" applyFont="1" applyBorder="1" applyAlignment="1">
      <alignment horizontal="center" vertical="center"/>
    </xf>
    <xf numFmtId="164" fontId="3" fillId="8" borderId="0" xfId="0" applyNumberFormat="1" applyFont="1" applyFill="1" applyBorder="1" applyAlignment="1">
      <alignment horizontal="center" vertical="center"/>
    </xf>
    <xf numFmtId="164" fontId="0" fillId="5" borderId="0" xfId="0" applyNumberFormat="1" applyFill="1" applyBorder="1" applyAlignment="1">
      <alignment horizontal="center" vertical="center"/>
    </xf>
    <xf numFmtId="164" fontId="0" fillId="8" borderId="0" xfId="0" applyNumberFormat="1" applyFill="1" applyBorder="1" applyAlignment="1">
      <alignment horizontal="center" vertical="center"/>
    </xf>
    <xf numFmtId="164" fontId="11" fillId="6" borderId="0" xfId="0" applyNumberFormat="1" applyFont="1" applyFill="1" applyBorder="1" applyAlignment="1" applyProtection="1">
      <alignment horizontal="center" vertical="center"/>
      <protection locked="0"/>
    </xf>
    <xf numFmtId="164" fontId="11" fillId="0" borderId="0" xfId="0" applyNumberFormat="1" applyFont="1" applyBorder="1" applyAlignment="1">
      <alignment horizontal="center" vertical="center"/>
    </xf>
    <xf numFmtId="10" fontId="11" fillId="6" borderId="0" xfId="0" applyNumberFormat="1" applyFont="1" applyFill="1" applyBorder="1" applyAlignment="1" applyProtection="1">
      <alignment horizontal="center" vertical="center"/>
      <protection locked="0"/>
    </xf>
    <xf numFmtId="10" fontId="11" fillId="0" borderId="0" xfId="0" applyNumberFormat="1" applyFont="1" applyBorder="1" applyAlignment="1">
      <alignment horizontal="center" vertical="center"/>
    </xf>
    <xf numFmtId="164" fontId="7" fillId="8" borderId="0" xfId="0" applyNumberFormat="1" applyFont="1" applyFill="1" applyBorder="1" applyAlignment="1">
      <alignment horizontal="center" vertical="center"/>
    </xf>
    <xf numFmtId="164" fontId="7" fillId="5" borderId="0" xfId="0" applyNumberFormat="1" applyFont="1" applyFill="1" applyBorder="1" applyAlignment="1">
      <alignment horizontal="center" vertical="center"/>
    </xf>
    <xf numFmtId="164" fontId="7" fillId="6" borderId="0" xfId="0" applyNumberFormat="1" applyFont="1" applyFill="1" applyBorder="1" applyAlignment="1" applyProtection="1">
      <alignment horizontal="center" vertical="center"/>
      <protection locked="0"/>
    </xf>
    <xf numFmtId="164" fontId="7" fillId="8" borderId="0" xfId="0" applyNumberFormat="1" applyFont="1" applyFill="1" applyBorder="1" applyAlignment="1">
      <alignment horizontal="center"/>
    </xf>
    <xf numFmtId="164" fontId="7" fillId="0" borderId="0" xfId="0" applyNumberFormat="1" applyFont="1" applyBorder="1" applyAlignment="1">
      <alignment horizontal="center"/>
    </xf>
    <xf numFmtId="164" fontId="7" fillId="5" borderId="0" xfId="0" applyNumberFormat="1" applyFont="1" applyFill="1" applyBorder="1" applyAlignment="1">
      <alignment horizontal="center"/>
    </xf>
    <xf numFmtId="0" fontId="24" fillId="0" borderId="0" xfId="0" applyFont="1" applyBorder="1" applyAlignment="1">
      <alignment vertical="center" wrapText="1"/>
    </xf>
    <xf numFmtId="3" fontId="7" fillId="6" borderId="0" xfId="0" applyNumberFormat="1" applyFont="1" applyFill="1" applyBorder="1" applyAlignment="1" applyProtection="1">
      <alignment horizontal="center"/>
      <protection locked="0"/>
    </xf>
    <xf numFmtId="164" fontId="23" fillId="8" borderId="0" xfId="0" applyNumberFormat="1" applyFont="1" applyFill="1" applyBorder="1" applyAlignment="1">
      <alignment horizontal="center" vertical="center" wrapText="1"/>
    </xf>
    <xf numFmtId="164" fontId="8" fillId="5" borderId="0" xfId="0" applyNumberFormat="1" applyFont="1" applyFill="1" applyBorder="1" applyAlignment="1">
      <alignment horizontal="center" vertical="center" wrapText="1"/>
    </xf>
    <xf numFmtId="10" fontId="8" fillId="8" borderId="0" xfId="0" applyNumberFormat="1" applyFont="1" applyFill="1" applyBorder="1" applyAlignment="1">
      <alignment horizontal="center" vertical="center" wrapText="1"/>
    </xf>
    <xf numFmtId="0" fontId="8" fillId="5" borderId="0" xfId="0" applyFont="1" applyFill="1" applyBorder="1"/>
    <xf numFmtId="10" fontId="8" fillId="5" borderId="0" xfId="0" applyNumberFormat="1" applyFont="1" applyFill="1" applyBorder="1"/>
    <xf numFmtId="0" fontId="6" fillId="5" borderId="0" xfId="0" applyFont="1" applyFill="1" applyBorder="1" applyAlignment="1">
      <alignment horizontal="left" vertical="center"/>
    </xf>
    <xf numFmtId="164" fontId="8" fillId="5" borderId="0" xfId="0" applyNumberFormat="1" applyFont="1" applyFill="1" applyBorder="1" applyAlignment="1">
      <alignment horizontal="center" vertical="center"/>
    </xf>
    <xf numFmtId="0" fontId="7" fillId="5" borderId="0" xfId="0" applyFont="1" applyFill="1" applyBorder="1"/>
    <xf numFmtId="0" fontId="6" fillId="5" borderId="0" xfId="0" applyFont="1" applyFill="1" applyBorder="1" applyAlignment="1">
      <alignment vertical="center" wrapText="1"/>
    </xf>
    <xf numFmtId="0" fontId="6" fillId="5" borderId="0" xfId="0" applyFont="1" applyFill="1" applyBorder="1" applyAlignment="1">
      <alignment horizontal="left" vertical="center" wrapText="1"/>
    </xf>
    <xf numFmtId="10" fontId="8" fillId="5" borderId="0" xfId="0" applyNumberFormat="1" applyFont="1" applyFill="1" applyBorder="1" applyAlignment="1">
      <alignment horizontal="center" vertical="center"/>
    </xf>
    <xf numFmtId="164" fontId="23" fillId="5" borderId="0" xfId="0" applyNumberFormat="1" applyFont="1" applyFill="1" applyBorder="1" applyAlignment="1">
      <alignment horizontal="center" vertical="center"/>
    </xf>
    <xf numFmtId="0" fontId="23" fillId="5" borderId="0" xfId="0" applyFont="1" applyFill="1" applyBorder="1" applyAlignment="1">
      <alignment horizontal="left" vertical="center"/>
    </xf>
    <xf numFmtId="0" fontId="11" fillId="5" borderId="0" xfId="0" applyFont="1" applyFill="1" applyBorder="1" applyAlignment="1">
      <alignment horizontal="left" vertical="center" wrapText="1"/>
    </xf>
    <xf numFmtId="0" fontId="3" fillId="6" borderId="8" xfId="0" applyFont="1" applyFill="1" applyBorder="1" applyAlignment="1" applyProtection="1">
      <alignment horizontal="center" vertical="center"/>
      <protection locked="0"/>
    </xf>
    <xf numFmtId="165" fontId="5" fillId="6" borderId="8" xfId="0" applyNumberFormat="1" applyFont="1" applyFill="1" applyBorder="1" applyAlignment="1" applyProtection="1">
      <alignment horizontal="center" vertical="center"/>
      <protection locked="0"/>
    </xf>
    <xf numFmtId="0" fontId="0" fillId="7" borderId="8" xfId="0" applyFill="1" applyBorder="1" applyAlignment="1">
      <alignment horizontal="left" vertical="center" wrapText="1"/>
    </xf>
    <xf numFmtId="0" fontId="0" fillId="0" borderId="0" xfId="0" applyBorder="1" applyAlignment="1">
      <alignment horizontal="center"/>
    </xf>
    <xf numFmtId="164" fontId="5" fillId="4" borderId="8" xfId="0" applyNumberFormat="1" applyFont="1" applyFill="1" applyBorder="1" applyAlignment="1" applyProtection="1">
      <alignment horizontal="center" vertical="center"/>
    </xf>
    <xf numFmtId="0" fontId="0" fillId="0" borderId="0" xfId="0" applyBorder="1" applyAlignment="1">
      <alignment horizontal="center" vertical="center"/>
    </xf>
    <xf numFmtId="0" fontId="0" fillId="5" borderId="0" xfId="0" applyFill="1" applyBorder="1"/>
    <xf numFmtId="0" fontId="3" fillId="5" borderId="0" xfId="0" applyFont="1" applyFill="1" applyBorder="1"/>
    <xf numFmtId="164" fontId="0" fillId="5" borderId="0" xfId="0" applyNumberFormat="1" applyFill="1" applyBorder="1" applyAlignment="1" applyProtection="1">
      <alignment horizontal="center" vertical="center"/>
      <protection locked="0"/>
    </xf>
    <xf numFmtId="0" fontId="0" fillId="8" borderId="3" xfId="0" applyFill="1" applyBorder="1"/>
    <xf numFmtId="0" fontId="0" fillId="16" borderId="13" xfId="0" applyFill="1" applyBorder="1"/>
    <xf numFmtId="0" fontId="0" fillId="16" borderId="12" xfId="0" applyFill="1" applyBorder="1"/>
    <xf numFmtId="0" fontId="0" fillId="16" borderId="10" xfId="0" applyFill="1" applyBorder="1"/>
    <xf numFmtId="0" fontId="3" fillId="7" borderId="8" xfId="0" applyFont="1" applyFill="1" applyBorder="1"/>
    <xf numFmtId="0" fontId="3" fillId="7" borderId="9" xfId="0" applyFont="1" applyFill="1" applyBorder="1"/>
    <xf numFmtId="0" fontId="0" fillId="0" borderId="0" xfId="0" applyBorder="1" applyAlignment="1">
      <alignment horizontal="center" vertical="center" wrapText="1"/>
    </xf>
    <xf numFmtId="0" fontId="0" fillId="0" borderId="0" xfId="0" applyBorder="1" applyAlignment="1">
      <alignment horizontal="left" vertical="center" wrapText="1"/>
    </xf>
    <xf numFmtId="0" fontId="0" fillId="0" borderId="0" xfId="0" applyBorder="1" applyAlignment="1">
      <alignment horizontal="left" vertical="top" wrapText="1"/>
    </xf>
    <xf numFmtId="0" fontId="0" fillId="0" borderId="0" xfId="0" applyBorder="1" applyAlignment="1">
      <alignment horizontal="center" vertical="center"/>
    </xf>
    <xf numFmtId="0" fontId="0" fillId="0" borderId="0" xfId="0" applyBorder="1" applyAlignment="1">
      <alignment horizontal="center"/>
    </xf>
    <xf numFmtId="0" fontId="10" fillId="0" borderId="11" xfId="0" applyFont="1" applyBorder="1" applyAlignment="1">
      <alignment horizontal="center" vertical="center"/>
    </xf>
    <xf numFmtId="0" fontId="10" fillId="0" borderId="2" xfId="0" applyFont="1" applyBorder="1" applyAlignment="1">
      <alignment horizontal="center" vertical="center"/>
    </xf>
    <xf numFmtId="0" fontId="10" fillId="0" borderId="1" xfId="0" applyFont="1" applyBorder="1" applyAlignment="1">
      <alignment horizontal="center" vertical="center"/>
    </xf>
    <xf numFmtId="0" fontId="10" fillId="0" borderId="9" xfId="0" applyFont="1" applyBorder="1" applyAlignment="1">
      <alignment horizontal="center" vertical="center"/>
    </xf>
    <xf numFmtId="0" fontId="10" fillId="0" borderId="0"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4" xfId="0" applyFont="1" applyBorder="1" applyAlignment="1">
      <alignment horizontal="center" vertical="center"/>
    </xf>
    <xf numFmtId="0" fontId="0" fillId="4" borderId="27" xfId="0" applyFill="1" applyBorder="1" applyAlignment="1" applyProtection="1">
      <alignment horizontal="left" vertical="center" wrapText="1"/>
    </xf>
    <xf numFmtId="0" fontId="0" fillId="4" borderId="16" xfId="0" applyFill="1" applyBorder="1" applyAlignment="1" applyProtection="1">
      <alignment horizontal="left" vertical="center" wrapText="1"/>
    </xf>
    <xf numFmtId="0" fontId="0" fillId="4" borderId="28" xfId="0" applyFill="1" applyBorder="1" applyAlignment="1" applyProtection="1">
      <alignment horizontal="left" vertical="center" wrapText="1"/>
    </xf>
    <xf numFmtId="0" fontId="2" fillId="2" borderId="3"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0" fontId="1" fillId="0" borderId="2" xfId="0" applyFont="1" applyBorder="1" applyAlignment="1">
      <alignment horizontal="center"/>
    </xf>
    <xf numFmtId="0" fontId="0" fillId="4" borderId="25" xfId="0" applyFill="1" applyBorder="1" applyAlignment="1" applyProtection="1">
      <alignment horizontal="left" vertical="center" wrapText="1"/>
    </xf>
    <xf numFmtId="0" fontId="0" fillId="4" borderId="15" xfId="0" applyFill="1" applyBorder="1" applyAlignment="1" applyProtection="1">
      <alignment horizontal="left" vertical="center" wrapText="1"/>
    </xf>
    <xf numFmtId="0" fontId="0" fillId="4" borderId="26" xfId="0" applyFill="1" applyBorder="1" applyAlignment="1" applyProtection="1">
      <alignment horizontal="left" vertical="center" wrapText="1"/>
    </xf>
    <xf numFmtId="0" fontId="0" fillId="4" borderId="22" xfId="0" applyFill="1" applyBorder="1" applyAlignment="1" applyProtection="1">
      <alignment horizontal="left" vertical="center" wrapText="1"/>
    </xf>
    <xf numFmtId="0" fontId="0" fillId="4" borderId="23" xfId="0" applyFill="1" applyBorder="1" applyAlignment="1" applyProtection="1">
      <alignment horizontal="left" vertical="center" wrapText="1"/>
    </xf>
    <xf numFmtId="0" fontId="0" fillId="4" borderId="24" xfId="0" applyFill="1" applyBorder="1" applyAlignment="1" applyProtection="1">
      <alignment horizontal="left" vertical="center" wrapText="1"/>
    </xf>
    <xf numFmtId="0" fontId="0" fillId="4" borderId="29" xfId="0" applyFill="1" applyBorder="1" applyAlignment="1" applyProtection="1">
      <alignment horizontal="left" vertical="center" wrapText="1"/>
    </xf>
    <xf numFmtId="0" fontId="0" fillId="4" borderId="21" xfId="0" applyFill="1" applyBorder="1" applyAlignment="1" applyProtection="1">
      <alignment horizontal="left" vertical="center" wrapText="1"/>
    </xf>
    <xf numFmtId="0" fontId="0" fillId="4" borderId="30" xfId="0" applyFill="1" applyBorder="1" applyAlignment="1" applyProtection="1">
      <alignment horizontal="left" vertical="center" wrapText="1"/>
    </xf>
    <xf numFmtId="0" fontId="0" fillId="4" borderId="31" xfId="0" applyFill="1" applyBorder="1" applyAlignment="1" applyProtection="1">
      <alignment horizontal="left" vertical="center" wrapText="1"/>
    </xf>
    <xf numFmtId="0" fontId="0" fillId="4" borderId="32" xfId="0" applyFill="1" applyBorder="1" applyAlignment="1" applyProtection="1">
      <alignment horizontal="left" vertical="center" wrapText="1"/>
    </xf>
    <xf numFmtId="0" fontId="0" fillId="4" borderId="33" xfId="0" applyFill="1" applyBorder="1" applyAlignment="1" applyProtection="1">
      <alignment horizontal="left" vertical="center" wrapText="1"/>
    </xf>
    <xf numFmtId="0" fontId="30" fillId="15" borderId="11" xfId="0" applyFont="1" applyFill="1" applyBorder="1" applyAlignment="1">
      <alignment horizontal="center" vertical="center" wrapText="1"/>
    </xf>
    <xf numFmtId="0" fontId="30" fillId="15" borderId="2" xfId="0" applyFont="1" applyFill="1" applyBorder="1" applyAlignment="1">
      <alignment horizontal="center" vertical="center" wrapText="1"/>
    </xf>
    <xf numFmtId="0" fontId="30" fillId="15" borderId="1" xfId="0" applyFont="1" applyFill="1" applyBorder="1" applyAlignment="1">
      <alignment horizontal="center" vertical="center" wrapText="1"/>
    </xf>
    <xf numFmtId="0" fontId="30" fillId="15" borderId="9" xfId="0" applyFont="1" applyFill="1" applyBorder="1" applyAlignment="1">
      <alignment horizontal="center" vertical="center" wrapText="1"/>
    </xf>
    <xf numFmtId="0" fontId="30" fillId="15" borderId="0" xfId="0" applyFont="1" applyFill="1" applyBorder="1" applyAlignment="1">
      <alignment horizontal="center" vertical="center" wrapText="1"/>
    </xf>
    <xf numFmtId="0" fontId="30" fillId="15" borderId="7" xfId="0" applyFont="1" applyFill="1" applyBorder="1" applyAlignment="1">
      <alignment horizontal="center" vertical="center" wrapText="1"/>
    </xf>
    <xf numFmtId="0" fontId="30" fillId="15" borderId="6" xfId="0" applyFont="1" applyFill="1" applyBorder="1" applyAlignment="1">
      <alignment horizontal="center" vertical="center" wrapText="1"/>
    </xf>
    <xf numFmtId="0" fontId="30" fillId="15" borderId="5" xfId="0" applyFont="1" applyFill="1" applyBorder="1" applyAlignment="1">
      <alignment horizontal="center" vertical="center" wrapText="1"/>
    </xf>
    <xf numFmtId="0" fontId="30" fillId="15" borderId="4" xfId="0" applyFont="1" applyFill="1" applyBorder="1" applyAlignment="1">
      <alignment horizontal="center" vertical="center" wrapText="1"/>
    </xf>
    <xf numFmtId="0" fontId="8" fillId="9" borderId="11" xfId="0" applyFont="1" applyFill="1" applyBorder="1" applyAlignment="1">
      <alignment horizontal="center" vertical="center" wrapText="1"/>
    </xf>
    <xf numFmtId="0" fontId="8" fillId="9" borderId="2" xfId="0" applyFont="1" applyFill="1" applyBorder="1" applyAlignment="1">
      <alignment horizontal="center" vertical="center" wrapText="1"/>
    </xf>
    <xf numFmtId="0" fontId="8" fillId="9" borderId="1" xfId="0" applyFont="1" applyFill="1" applyBorder="1" applyAlignment="1">
      <alignment horizontal="center" vertical="center" wrapText="1"/>
    </xf>
    <xf numFmtId="0" fontId="8" fillId="9" borderId="9" xfId="0" applyFont="1" applyFill="1" applyBorder="1" applyAlignment="1">
      <alignment horizontal="center" vertical="center" wrapText="1"/>
    </xf>
    <xf numFmtId="0" fontId="8" fillId="9" borderId="0" xfId="0" applyFont="1" applyFill="1" applyAlignment="1">
      <alignment horizontal="center" vertical="center" wrapText="1"/>
    </xf>
    <xf numFmtId="0" fontId="8" fillId="9" borderId="7" xfId="0" applyFont="1" applyFill="1" applyBorder="1" applyAlignment="1">
      <alignment horizontal="center" vertical="center" wrapText="1"/>
    </xf>
    <xf numFmtId="0" fontId="7" fillId="5" borderId="0" xfId="0" applyFont="1" applyFill="1" applyAlignment="1">
      <alignment horizontal="center"/>
    </xf>
    <xf numFmtId="0" fontId="0" fillId="0" borderId="12" xfId="0" applyBorder="1" applyAlignment="1">
      <alignment horizontal="center"/>
    </xf>
    <xf numFmtId="0" fontId="0" fillId="0" borderId="11" xfId="0" applyBorder="1" applyAlignment="1">
      <alignment horizontal="center"/>
    </xf>
    <xf numFmtId="0" fontId="0" fillId="0" borderId="9" xfId="0" applyBorder="1" applyAlignment="1">
      <alignment horizontal="center"/>
    </xf>
    <xf numFmtId="0" fontId="0" fillId="0" borderId="6" xfId="0" applyBorder="1" applyAlignment="1">
      <alignment horizontal="center"/>
    </xf>
    <xf numFmtId="0" fontId="9" fillId="10" borderId="3" xfId="0" applyFont="1" applyFill="1" applyBorder="1" applyAlignment="1">
      <alignment horizontal="center" vertical="center"/>
    </xf>
    <xf numFmtId="0" fontId="9" fillId="10" borderId="17" xfId="0" applyFont="1" applyFill="1" applyBorder="1" applyAlignment="1">
      <alignment horizontal="center" vertical="center"/>
    </xf>
    <xf numFmtId="0" fontId="9" fillId="10" borderId="14" xfId="0" applyFont="1" applyFill="1" applyBorder="1" applyAlignment="1">
      <alignment horizontal="center" vertical="center"/>
    </xf>
    <xf numFmtId="0" fontId="9" fillId="11" borderId="3" xfId="0" applyFont="1" applyFill="1" applyBorder="1" applyAlignment="1">
      <alignment horizontal="center" vertical="center"/>
    </xf>
    <xf numFmtId="0" fontId="9" fillId="11" borderId="17" xfId="0" applyFont="1" applyFill="1" applyBorder="1" applyAlignment="1">
      <alignment horizontal="center" vertical="center"/>
    </xf>
    <xf numFmtId="0" fontId="9" fillId="11" borderId="14" xfId="0" applyFont="1" applyFill="1" applyBorder="1" applyAlignment="1">
      <alignment horizontal="center" vertical="center"/>
    </xf>
    <xf numFmtId="0" fontId="3" fillId="5" borderId="0" xfId="0" applyFont="1" applyFill="1" applyAlignment="1">
      <alignment horizontal="center" vertical="center"/>
    </xf>
    <xf numFmtId="0" fontId="3" fillId="5" borderId="5" xfId="0" applyFont="1" applyFill="1" applyBorder="1" applyAlignment="1">
      <alignment horizontal="center" vertical="center"/>
    </xf>
    <xf numFmtId="0" fontId="7" fillId="0" borderId="1" xfId="0" applyFont="1" applyBorder="1" applyAlignment="1">
      <alignment horizontal="center"/>
    </xf>
    <xf numFmtId="0" fontId="7" fillId="0" borderId="7" xfId="0" applyFont="1" applyBorder="1" applyAlignment="1">
      <alignment horizontal="center"/>
    </xf>
    <xf numFmtId="0" fontId="7" fillId="0" borderId="4" xfId="0" applyFont="1" applyBorder="1" applyAlignment="1">
      <alignment horizontal="center"/>
    </xf>
    <xf numFmtId="0" fontId="8" fillId="14" borderId="3" xfId="0" applyFont="1" applyFill="1" applyBorder="1" applyAlignment="1">
      <alignment horizontal="center" vertical="center" wrapText="1"/>
    </xf>
    <xf numFmtId="0" fontId="8" fillId="14" borderId="17" xfId="0" applyFont="1" applyFill="1" applyBorder="1" applyAlignment="1">
      <alignment horizontal="center" vertical="center" wrapText="1"/>
    </xf>
    <xf numFmtId="0" fontId="8" fillId="14" borderId="14" xfId="0" applyFont="1" applyFill="1" applyBorder="1" applyAlignment="1">
      <alignment horizontal="center" vertical="center" wrapText="1"/>
    </xf>
    <xf numFmtId="0" fontId="8" fillId="12" borderId="3" xfId="0" applyFont="1" applyFill="1" applyBorder="1" applyAlignment="1">
      <alignment horizontal="center" vertical="center"/>
    </xf>
    <xf numFmtId="0" fontId="8" fillId="12" borderId="17" xfId="0" applyFont="1" applyFill="1" applyBorder="1" applyAlignment="1">
      <alignment horizontal="center" vertical="center"/>
    </xf>
    <xf numFmtId="0" fontId="8" fillId="12" borderId="14" xfId="0" applyFont="1" applyFill="1" applyBorder="1" applyAlignment="1">
      <alignment horizontal="center" vertical="center"/>
    </xf>
    <xf numFmtId="0" fontId="7" fillId="0" borderId="2" xfId="0" applyFont="1" applyBorder="1" applyAlignment="1">
      <alignment horizontal="center"/>
    </xf>
    <xf numFmtId="0" fontId="7" fillId="0" borderId="0" xfId="0" applyFont="1" applyAlignment="1">
      <alignment horizontal="center"/>
    </xf>
    <xf numFmtId="164" fontId="7" fillId="0" borderId="7" xfId="0" applyNumberFormat="1" applyFont="1" applyBorder="1" applyAlignment="1">
      <alignment horizontal="center"/>
    </xf>
    <xf numFmtId="164" fontId="7" fillId="0" borderId="4" xfId="0" applyNumberFormat="1" applyFont="1" applyBorder="1" applyAlignment="1">
      <alignment horizontal="center"/>
    </xf>
    <xf numFmtId="0" fontId="8" fillId="13" borderId="13" xfId="0" applyFont="1" applyFill="1" applyBorder="1" applyAlignment="1">
      <alignment horizontal="left" vertical="center" wrapText="1"/>
    </xf>
    <xf numFmtId="0" fontId="8" fillId="13" borderId="12" xfId="0" applyFont="1" applyFill="1" applyBorder="1" applyAlignment="1">
      <alignment horizontal="left" vertical="center" wrapText="1"/>
    </xf>
    <xf numFmtId="0" fontId="8" fillId="13" borderId="10" xfId="0" applyFont="1" applyFill="1" applyBorder="1" applyAlignment="1">
      <alignment horizontal="left" vertical="center" wrapText="1"/>
    </xf>
    <xf numFmtId="164" fontId="8" fillId="8" borderId="13" xfId="0" applyNumberFormat="1" applyFont="1" applyFill="1" applyBorder="1" applyAlignment="1">
      <alignment horizontal="center" vertical="center"/>
    </xf>
    <xf numFmtId="164" fontId="8" fillId="8" borderId="12" xfId="0" applyNumberFormat="1" applyFont="1" applyFill="1" applyBorder="1" applyAlignment="1">
      <alignment horizontal="center" vertical="center"/>
    </xf>
    <xf numFmtId="164" fontId="8" fillId="8" borderId="10" xfId="0" applyNumberFormat="1" applyFont="1" applyFill="1" applyBorder="1" applyAlignment="1">
      <alignment horizontal="center" vertical="center"/>
    </xf>
    <xf numFmtId="0" fontId="11" fillId="5" borderId="0" xfId="0" applyFont="1" applyFill="1" applyBorder="1" applyAlignment="1">
      <alignment horizontal="left" vertical="center"/>
    </xf>
    <xf numFmtId="10" fontId="7" fillId="5" borderId="0" xfId="0" applyNumberFormat="1" applyFont="1" applyFill="1" applyBorder="1" applyAlignment="1" applyProtection="1">
      <alignment horizontal="center" vertical="center"/>
      <protection locked="0"/>
    </xf>
    <xf numFmtId="0" fontId="0" fillId="5" borderId="11" xfId="0" applyFill="1" applyBorder="1" applyAlignment="1">
      <alignment horizontal="center"/>
    </xf>
    <xf numFmtId="0" fontId="0" fillId="5" borderId="9" xfId="0" applyFill="1" applyBorder="1" applyAlignment="1">
      <alignment horizontal="center"/>
    </xf>
    <xf numFmtId="0" fontId="0" fillId="5" borderId="6" xfId="0" applyFill="1" applyBorder="1" applyAlignment="1">
      <alignment horizontal="center"/>
    </xf>
    <xf numFmtId="0" fontId="7" fillId="0" borderId="12" xfId="0" applyFont="1" applyBorder="1" applyAlignment="1">
      <alignment horizontal="center"/>
    </xf>
    <xf numFmtId="0" fontId="7" fillId="0" borderId="11" xfId="0" applyFont="1" applyBorder="1" applyAlignment="1">
      <alignment horizontal="center"/>
    </xf>
    <xf numFmtId="0" fontId="7" fillId="0" borderId="9" xfId="0" applyFont="1" applyBorder="1" applyAlignment="1">
      <alignment horizontal="center"/>
    </xf>
    <xf numFmtId="0" fontId="7" fillId="0" borderId="6" xfId="0" applyFont="1" applyBorder="1" applyAlignment="1">
      <alignment horizontal="center"/>
    </xf>
    <xf numFmtId="0" fontId="25" fillId="3" borderId="11" xfId="0" applyFont="1" applyFill="1" applyBorder="1" applyAlignment="1">
      <alignment horizontal="center" vertical="center" wrapText="1"/>
    </xf>
    <xf numFmtId="0" fontId="25" fillId="3" borderId="2" xfId="0" applyFont="1" applyFill="1" applyBorder="1" applyAlignment="1">
      <alignment horizontal="center" vertical="center" wrapText="1"/>
    </xf>
    <xf numFmtId="0" fontId="25" fillId="3" borderId="1" xfId="0" applyFont="1" applyFill="1" applyBorder="1" applyAlignment="1">
      <alignment horizontal="center" vertical="center" wrapText="1"/>
    </xf>
    <xf numFmtId="0" fontId="25" fillId="3" borderId="6" xfId="0" applyFont="1" applyFill="1" applyBorder="1" applyAlignment="1">
      <alignment horizontal="center" vertical="center" wrapText="1"/>
    </xf>
    <xf numFmtId="0" fontId="25" fillId="3" borderId="5" xfId="0" applyFont="1" applyFill="1" applyBorder="1" applyAlignment="1">
      <alignment horizontal="center" vertical="center" wrapText="1"/>
    </xf>
    <xf numFmtId="0" fontId="25" fillId="3" borderId="4" xfId="0" applyFont="1" applyFill="1" applyBorder="1" applyAlignment="1">
      <alignment horizontal="center" vertical="center" wrapText="1"/>
    </xf>
    <xf numFmtId="0" fontId="8" fillId="6" borderId="11" xfId="0" applyFont="1" applyFill="1" applyBorder="1" applyAlignment="1">
      <alignment horizontal="center" vertical="center"/>
    </xf>
    <xf numFmtId="0" fontId="8" fillId="6" borderId="2" xfId="0" applyFont="1" applyFill="1" applyBorder="1" applyAlignment="1">
      <alignment horizontal="center" vertical="center"/>
    </xf>
    <xf numFmtId="0" fontId="8" fillId="6" borderId="1" xfId="0" applyFont="1" applyFill="1" applyBorder="1" applyAlignment="1">
      <alignment horizontal="center" vertical="center"/>
    </xf>
    <xf numFmtId="0" fontId="8" fillId="6" borderId="6"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4" xfId="0" applyFont="1" applyFill="1" applyBorder="1" applyAlignment="1">
      <alignment horizontal="center" vertical="center"/>
    </xf>
    <xf numFmtId="164" fontId="23" fillId="8" borderId="0" xfId="0" applyNumberFormat="1" applyFont="1" applyFill="1" applyBorder="1" applyAlignment="1">
      <alignment horizontal="center" vertical="center"/>
    </xf>
    <xf numFmtId="0" fontId="23" fillId="8" borderId="0" xfId="0" applyFont="1" applyFill="1" applyBorder="1" applyAlignment="1">
      <alignment horizontal="left" vertical="center"/>
    </xf>
    <xf numFmtId="164" fontId="23" fillId="8" borderId="13" xfId="0" applyNumberFormat="1" applyFont="1" applyFill="1" applyBorder="1" applyAlignment="1">
      <alignment horizontal="center" vertical="center"/>
    </xf>
    <xf numFmtId="164" fontId="23" fillId="8" borderId="10" xfId="0" applyNumberFormat="1" applyFont="1" applyFill="1" applyBorder="1" applyAlignment="1">
      <alignment horizontal="center" vertical="center"/>
    </xf>
    <xf numFmtId="0" fontId="8" fillId="13" borderId="13" xfId="0" applyFont="1" applyFill="1" applyBorder="1" applyAlignment="1">
      <alignment horizontal="left" vertical="center"/>
    </xf>
    <xf numFmtId="0" fontId="8" fillId="13" borderId="12" xfId="0" applyFont="1" applyFill="1" applyBorder="1" applyAlignment="1">
      <alignment horizontal="left" vertical="center"/>
    </xf>
    <xf numFmtId="0" fontId="8" fillId="13" borderId="10" xfId="0" applyFont="1" applyFill="1" applyBorder="1" applyAlignment="1">
      <alignment horizontal="left" vertical="center"/>
    </xf>
    <xf numFmtId="164" fontId="8" fillId="8" borderId="13" xfId="0" applyNumberFormat="1" applyFont="1" applyFill="1" applyBorder="1" applyAlignment="1" applyProtection="1">
      <alignment horizontal="center" vertical="center"/>
      <protection locked="0"/>
    </xf>
    <xf numFmtId="164" fontId="8" fillId="8" borderId="12" xfId="0" applyNumberFormat="1" applyFont="1" applyFill="1" applyBorder="1" applyAlignment="1" applyProtection="1">
      <alignment horizontal="center" vertical="center"/>
      <protection locked="0"/>
    </xf>
    <xf numFmtId="164" fontId="8" fillId="8" borderId="10" xfId="0" applyNumberFormat="1" applyFont="1" applyFill="1" applyBorder="1" applyAlignment="1" applyProtection="1">
      <alignment horizontal="center" vertical="center"/>
      <protection locked="0"/>
    </xf>
    <xf numFmtId="0" fontId="6" fillId="5" borderId="0" xfId="0" applyFont="1" applyFill="1" applyBorder="1" applyAlignment="1">
      <alignment horizontal="left"/>
    </xf>
    <xf numFmtId="0" fontId="7" fillId="5" borderId="0" xfId="0" applyFont="1" applyFill="1" applyBorder="1" applyAlignment="1">
      <alignment horizontal="center"/>
    </xf>
    <xf numFmtId="164" fontId="8" fillId="5" borderId="0" xfId="0" applyNumberFormat="1" applyFont="1" applyFill="1" applyBorder="1" applyAlignment="1">
      <alignment horizontal="center"/>
    </xf>
    <xf numFmtId="0" fontId="6" fillId="5" borderId="0" xfId="0" applyFont="1" applyFill="1" applyBorder="1" applyAlignment="1">
      <alignment horizontal="left" vertical="center" wrapText="1"/>
    </xf>
    <xf numFmtId="10" fontId="8" fillId="5" borderId="0" xfId="0" applyNumberFormat="1" applyFont="1" applyFill="1" applyBorder="1" applyAlignment="1">
      <alignment horizontal="center"/>
    </xf>
    <xf numFmtId="0" fontId="7" fillId="0" borderId="5" xfId="0" applyFont="1" applyBorder="1" applyAlignment="1">
      <alignment horizontal="center"/>
    </xf>
    <xf numFmtId="0" fontId="0" fillId="0" borderId="2" xfId="0" applyBorder="1" applyAlignment="1">
      <alignment horizontal="center" vertical="center"/>
    </xf>
    <xf numFmtId="0" fontId="0" fillId="0" borderId="1" xfId="0" applyBorder="1" applyAlignment="1">
      <alignment horizontal="center" vertical="center"/>
    </xf>
    <xf numFmtId="0" fontId="0" fillId="0" borderId="9" xfId="0" applyBorder="1" applyAlignment="1">
      <alignment horizontal="center" vertical="center"/>
    </xf>
    <xf numFmtId="0" fontId="0" fillId="0" borderId="0"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4" fillId="0" borderId="2" xfId="0" applyFont="1" applyBorder="1" applyAlignment="1">
      <alignment horizontal="center"/>
    </xf>
    <xf numFmtId="0" fontId="2" fillId="2" borderId="9" xfId="0" applyFont="1" applyFill="1" applyBorder="1" applyAlignment="1">
      <alignment horizontal="center" vertical="center"/>
    </xf>
    <xf numFmtId="0" fontId="2" fillId="2" borderId="0" xfId="0" applyFont="1" applyFill="1" applyBorder="1" applyAlignment="1">
      <alignment horizontal="center" vertical="center"/>
    </xf>
    <xf numFmtId="0" fontId="0" fillId="0" borderId="1" xfId="0" applyBorder="1" applyAlignment="1">
      <alignment horizontal="center"/>
    </xf>
    <xf numFmtId="0" fontId="0" fillId="0" borderId="7"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2" xfId="0" applyBorder="1" applyAlignment="1">
      <alignment horizontal="center"/>
    </xf>
    <xf numFmtId="0" fontId="0" fillId="0" borderId="0" xfId="0" applyBorder="1" applyAlignment="1">
      <alignment horizontal="center"/>
    </xf>
    <xf numFmtId="0" fontId="0" fillId="0" borderId="17" xfId="0" applyBorder="1" applyAlignment="1">
      <alignment horizontal="center"/>
    </xf>
    <xf numFmtId="0" fontId="24" fillId="0" borderId="0" xfId="1" applyFont="1" applyAlignment="1">
      <alignment vertical="center" wrapText="1"/>
    </xf>
    <xf numFmtId="164" fontId="32" fillId="8" borderId="8" xfId="0" applyNumberFormat="1" applyFont="1" applyFill="1" applyBorder="1" applyAlignment="1">
      <alignment horizontal="center" vertical="center" wrapText="1"/>
    </xf>
    <xf numFmtId="0" fontId="29" fillId="13" borderId="13" xfId="0" applyFont="1" applyFill="1" applyBorder="1" applyAlignment="1">
      <alignment horizontal="left" vertical="center" wrapText="1"/>
    </xf>
    <xf numFmtId="0" fontId="29" fillId="13" borderId="10" xfId="0" applyFont="1" applyFill="1" applyBorder="1" applyAlignment="1">
      <alignment horizontal="left" vertical="center" wrapText="1"/>
    </xf>
    <xf numFmtId="0" fontId="32" fillId="13" borderId="8" xfId="1" applyFont="1" applyFill="1" applyBorder="1" applyAlignment="1">
      <alignment horizontal="left" vertical="center" wrapText="1"/>
    </xf>
    <xf numFmtId="0" fontId="6" fillId="8" borderId="0" xfId="0" applyFont="1" applyFill="1" applyBorder="1" applyAlignment="1">
      <alignment horizontal="left" vertical="center"/>
    </xf>
    <xf numFmtId="0" fontId="6" fillId="8" borderId="0" xfId="0" applyFont="1" applyFill="1" applyBorder="1" applyAlignment="1">
      <alignment horizontal="left" vertical="center" wrapText="1"/>
    </xf>
    <xf numFmtId="9" fontId="24" fillId="6" borderId="0" xfId="0" applyNumberFormat="1" applyFont="1" applyFill="1" applyAlignment="1" applyProtection="1">
      <alignment horizontal="center" vertical="center" wrapText="1"/>
      <protection locked="0"/>
    </xf>
    <xf numFmtId="0" fontId="34" fillId="0" borderId="13" xfId="0" applyFont="1" applyBorder="1" applyAlignment="1">
      <alignment horizontal="left" vertical="center" wrapText="1" indent="1"/>
    </xf>
    <xf numFmtId="0" fontId="33" fillId="0" borderId="12" xfId="0" applyFont="1" applyBorder="1" applyAlignment="1">
      <alignment horizontal="left" vertical="center" wrapText="1" indent="4"/>
    </xf>
    <xf numFmtId="0" fontId="33" fillId="0" borderId="12" xfId="0" applyFont="1" applyBorder="1" applyAlignment="1">
      <alignment vertical="center" wrapText="1"/>
    </xf>
    <xf numFmtId="0" fontId="33" fillId="0" borderId="10" xfId="0" applyFont="1" applyBorder="1" applyAlignment="1">
      <alignment horizontal="left" vertical="center" wrapText="1" indent="4"/>
    </xf>
  </cellXfs>
  <cellStyles count="2">
    <cellStyle name="Normal" xfId="0" builtinId="0"/>
    <cellStyle name="Normal 2" xfId="1" xr:uid="{FCB191AF-F8F1-403E-9509-CE7D4820D2A9}"/>
  </cellStyles>
  <dxfs count="2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dxf>
    <dxf>
      <font>
        <color rgb="FFFFC000"/>
      </font>
    </dxf>
    <dxf>
      <font>
        <color theme="1"/>
      </font>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2333625</xdr:colOff>
      <xdr:row>16</xdr:row>
      <xdr:rowOff>0</xdr:rowOff>
    </xdr:from>
    <xdr:to>
      <xdr:col>7</xdr:col>
      <xdr:colOff>2746375</xdr:colOff>
      <xdr:row>16</xdr:row>
      <xdr:rowOff>254000</xdr:rowOff>
    </xdr:to>
    <xdr:sp macro="" textlink="">
      <xdr:nvSpPr>
        <xdr:cNvPr id="2" name="Arrow: Right 1">
          <a:extLst>
            <a:ext uri="{FF2B5EF4-FFF2-40B4-BE49-F238E27FC236}">
              <a16:creationId xmlns:a16="http://schemas.microsoft.com/office/drawing/2014/main" id="{2F517BF2-3D0F-4C7C-B136-CA875FF33AF7}"/>
            </a:ext>
          </a:extLst>
        </xdr:cNvPr>
        <xdr:cNvSpPr/>
      </xdr:nvSpPr>
      <xdr:spPr>
        <a:xfrm>
          <a:off x="7429500" y="3381375"/>
          <a:ext cx="412750" cy="2540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7</xdr:col>
      <xdr:colOff>2333625</xdr:colOff>
      <xdr:row>42</xdr:row>
      <xdr:rowOff>79375</xdr:rowOff>
    </xdr:from>
    <xdr:to>
      <xdr:col>7</xdr:col>
      <xdr:colOff>2746375</xdr:colOff>
      <xdr:row>44</xdr:row>
      <xdr:rowOff>63500</xdr:rowOff>
    </xdr:to>
    <xdr:sp macro="" textlink="">
      <xdr:nvSpPr>
        <xdr:cNvPr id="4" name="Arrow: Right 3">
          <a:extLst>
            <a:ext uri="{FF2B5EF4-FFF2-40B4-BE49-F238E27FC236}">
              <a16:creationId xmlns:a16="http://schemas.microsoft.com/office/drawing/2014/main" id="{327A2052-8BFE-46FD-82E3-33FA12182DAD}"/>
            </a:ext>
          </a:extLst>
        </xdr:cNvPr>
        <xdr:cNvSpPr/>
      </xdr:nvSpPr>
      <xdr:spPr>
        <a:xfrm>
          <a:off x="7429500" y="7905750"/>
          <a:ext cx="412750" cy="2540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7</xdr:col>
      <xdr:colOff>2317750</xdr:colOff>
      <xdr:row>61</xdr:row>
      <xdr:rowOff>47625</xdr:rowOff>
    </xdr:from>
    <xdr:to>
      <xdr:col>7</xdr:col>
      <xdr:colOff>2730500</xdr:colOff>
      <xdr:row>63</xdr:row>
      <xdr:rowOff>15875</xdr:rowOff>
    </xdr:to>
    <xdr:sp macro="" textlink="">
      <xdr:nvSpPr>
        <xdr:cNvPr id="5" name="Arrow: Right 4">
          <a:extLst>
            <a:ext uri="{FF2B5EF4-FFF2-40B4-BE49-F238E27FC236}">
              <a16:creationId xmlns:a16="http://schemas.microsoft.com/office/drawing/2014/main" id="{1BFBC793-E72E-43FB-9ADA-E42CD069CE9F}"/>
            </a:ext>
          </a:extLst>
        </xdr:cNvPr>
        <xdr:cNvSpPr/>
      </xdr:nvSpPr>
      <xdr:spPr>
        <a:xfrm>
          <a:off x="7413625" y="10366375"/>
          <a:ext cx="412750" cy="2540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xdr:col>
      <xdr:colOff>3746500</xdr:colOff>
      <xdr:row>54</xdr:row>
      <xdr:rowOff>79375</xdr:rowOff>
    </xdr:from>
    <xdr:to>
      <xdr:col>1</xdr:col>
      <xdr:colOff>4159250</xdr:colOff>
      <xdr:row>55</xdr:row>
      <xdr:rowOff>127000</xdr:rowOff>
    </xdr:to>
    <xdr:sp macro="" textlink="">
      <xdr:nvSpPr>
        <xdr:cNvPr id="6" name="Arrow: Right 5">
          <a:extLst>
            <a:ext uri="{FF2B5EF4-FFF2-40B4-BE49-F238E27FC236}">
              <a16:creationId xmlns:a16="http://schemas.microsoft.com/office/drawing/2014/main" id="{7704F1E2-E43F-4EC4-8E84-6EEE0F319123}"/>
            </a:ext>
          </a:extLst>
        </xdr:cNvPr>
        <xdr:cNvSpPr/>
      </xdr:nvSpPr>
      <xdr:spPr>
        <a:xfrm>
          <a:off x="3825875" y="9382125"/>
          <a:ext cx="412750" cy="2540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xdr:col>
      <xdr:colOff>3762375</xdr:colOff>
      <xdr:row>72</xdr:row>
      <xdr:rowOff>127000</xdr:rowOff>
    </xdr:from>
    <xdr:to>
      <xdr:col>1</xdr:col>
      <xdr:colOff>4175125</xdr:colOff>
      <xdr:row>72</xdr:row>
      <xdr:rowOff>381000</xdr:rowOff>
    </xdr:to>
    <xdr:sp macro="" textlink="">
      <xdr:nvSpPr>
        <xdr:cNvPr id="7" name="Arrow: Right 6">
          <a:extLst>
            <a:ext uri="{FF2B5EF4-FFF2-40B4-BE49-F238E27FC236}">
              <a16:creationId xmlns:a16="http://schemas.microsoft.com/office/drawing/2014/main" id="{90398736-DE28-4DF6-9337-A06A07D9EE0C}"/>
            </a:ext>
          </a:extLst>
        </xdr:cNvPr>
        <xdr:cNvSpPr/>
      </xdr:nvSpPr>
      <xdr:spPr>
        <a:xfrm>
          <a:off x="3841750" y="12033250"/>
          <a:ext cx="412750" cy="2540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E2F83-2A0B-40CE-BD40-49A9082D6498}">
  <dimension ref="A1:A65"/>
  <sheetViews>
    <sheetView topLeftCell="A40" workbookViewId="0">
      <selection activeCell="A50" sqref="A50:A65"/>
    </sheetView>
  </sheetViews>
  <sheetFormatPr defaultRowHeight="15" x14ac:dyDescent="0.25"/>
  <cols>
    <col min="1" max="1" width="66.28515625" customWidth="1"/>
  </cols>
  <sheetData>
    <row r="1" spans="1:1" ht="15.75" x14ac:dyDescent="0.25">
      <c r="A1" s="331" t="s">
        <v>139</v>
      </c>
    </row>
    <row r="2" spans="1:1" ht="15.75" x14ac:dyDescent="0.25">
      <c r="A2" s="332" t="s">
        <v>146</v>
      </c>
    </row>
    <row r="3" spans="1:1" ht="15.75" x14ac:dyDescent="0.25">
      <c r="A3" s="332" t="s">
        <v>147</v>
      </c>
    </row>
    <row r="4" spans="1:1" ht="15.75" x14ac:dyDescent="0.25">
      <c r="A4" s="332" t="s">
        <v>148</v>
      </c>
    </row>
    <row r="5" spans="1:1" ht="15.75" x14ac:dyDescent="0.25">
      <c r="A5" s="332" t="s">
        <v>149</v>
      </c>
    </row>
    <row r="6" spans="1:1" ht="15.75" x14ac:dyDescent="0.25">
      <c r="A6" s="332" t="s">
        <v>150</v>
      </c>
    </row>
    <row r="7" spans="1:1" x14ac:dyDescent="0.25">
      <c r="A7" s="13"/>
    </row>
    <row r="8" spans="1:1" ht="15.75" x14ac:dyDescent="0.25">
      <c r="A8" s="333" t="s">
        <v>138</v>
      </c>
    </row>
    <row r="9" spans="1:1" ht="15.75" x14ac:dyDescent="0.25">
      <c r="A9" s="332" t="s">
        <v>151</v>
      </c>
    </row>
    <row r="10" spans="1:1" ht="15.75" x14ac:dyDescent="0.25">
      <c r="A10" s="332" t="s">
        <v>152</v>
      </c>
    </row>
    <row r="11" spans="1:1" ht="15.75" x14ac:dyDescent="0.25">
      <c r="A11" s="332" t="s">
        <v>153</v>
      </c>
    </row>
    <row r="12" spans="1:1" ht="15.75" x14ac:dyDescent="0.25">
      <c r="A12" s="332" t="s">
        <v>154</v>
      </c>
    </row>
    <row r="13" spans="1:1" ht="15.75" x14ac:dyDescent="0.25">
      <c r="A13" s="332" t="s">
        <v>155</v>
      </c>
    </row>
    <row r="14" spans="1:1" ht="15.75" x14ac:dyDescent="0.25">
      <c r="A14" s="332" t="s">
        <v>156</v>
      </c>
    </row>
    <row r="15" spans="1:1" ht="16.5" thickBot="1" x14ac:dyDescent="0.3">
      <c r="A15" s="334" t="s">
        <v>157</v>
      </c>
    </row>
    <row r="16" spans="1:1" ht="15.75" thickBot="1" x14ac:dyDescent="0.3"/>
    <row r="17" spans="1:1" ht="15.75" x14ac:dyDescent="0.25">
      <c r="A17" s="331" t="s">
        <v>141</v>
      </c>
    </row>
    <row r="18" spans="1:1" ht="15.75" x14ac:dyDescent="0.25">
      <c r="A18" s="332" t="s">
        <v>158</v>
      </c>
    </row>
    <row r="19" spans="1:1" ht="31.5" x14ac:dyDescent="0.25">
      <c r="A19" s="332" t="s">
        <v>159</v>
      </c>
    </row>
    <row r="20" spans="1:1" ht="15.75" x14ac:dyDescent="0.25">
      <c r="A20" s="332" t="s">
        <v>160</v>
      </c>
    </row>
    <row r="21" spans="1:1" ht="15.75" x14ac:dyDescent="0.25">
      <c r="A21" s="332" t="s">
        <v>161</v>
      </c>
    </row>
    <row r="22" spans="1:1" ht="15.75" x14ac:dyDescent="0.25">
      <c r="A22" s="332" t="s">
        <v>162</v>
      </c>
    </row>
    <row r="23" spans="1:1" x14ac:dyDescent="0.25">
      <c r="A23" s="13"/>
    </row>
    <row r="24" spans="1:1" ht="31.5" x14ac:dyDescent="0.25">
      <c r="A24" s="333" t="s">
        <v>140</v>
      </c>
    </row>
    <row r="25" spans="1:1" ht="15.75" x14ac:dyDescent="0.25">
      <c r="A25" s="332" t="s">
        <v>163</v>
      </c>
    </row>
    <row r="26" spans="1:1" ht="15.75" x14ac:dyDescent="0.25">
      <c r="A26" s="332" t="s">
        <v>164</v>
      </c>
    </row>
    <row r="27" spans="1:1" ht="15.75" x14ac:dyDescent="0.25">
      <c r="A27" s="332" t="s">
        <v>165</v>
      </c>
    </row>
    <row r="28" spans="1:1" ht="15.75" x14ac:dyDescent="0.25">
      <c r="A28" s="332" t="s">
        <v>166</v>
      </c>
    </row>
    <row r="29" spans="1:1" ht="15.75" x14ac:dyDescent="0.25">
      <c r="A29" s="332" t="s">
        <v>155</v>
      </c>
    </row>
    <row r="30" spans="1:1" ht="15.75" x14ac:dyDescent="0.25">
      <c r="A30" s="332" t="s">
        <v>167</v>
      </c>
    </row>
    <row r="31" spans="1:1" ht="16.5" thickBot="1" x14ac:dyDescent="0.3">
      <c r="A31" s="334" t="s">
        <v>168</v>
      </c>
    </row>
    <row r="32" spans="1:1" ht="15.75" thickBot="1" x14ac:dyDescent="0.3"/>
    <row r="33" spans="1:1" ht="15.75" x14ac:dyDescent="0.25">
      <c r="A33" s="331" t="s">
        <v>144</v>
      </c>
    </row>
    <row r="34" spans="1:1" ht="15.75" x14ac:dyDescent="0.25">
      <c r="A34" s="332" t="s">
        <v>169</v>
      </c>
    </row>
    <row r="35" spans="1:1" ht="63" x14ac:dyDescent="0.25">
      <c r="A35" s="332" t="s">
        <v>170</v>
      </c>
    </row>
    <row r="36" spans="1:1" ht="15.75" x14ac:dyDescent="0.25">
      <c r="A36" s="332" t="s">
        <v>171</v>
      </c>
    </row>
    <row r="37" spans="1:1" ht="15.75" x14ac:dyDescent="0.25">
      <c r="A37" s="332" t="s">
        <v>172</v>
      </c>
    </row>
    <row r="38" spans="1:1" ht="15.75" x14ac:dyDescent="0.25">
      <c r="A38" s="332" t="s">
        <v>173</v>
      </c>
    </row>
    <row r="39" spans="1:1" x14ac:dyDescent="0.25">
      <c r="A39" s="13"/>
    </row>
    <row r="40" spans="1:1" x14ac:dyDescent="0.25">
      <c r="A40" s="13"/>
    </row>
    <row r="41" spans="1:1" ht="31.5" x14ac:dyDescent="0.25">
      <c r="A41" s="333" t="s">
        <v>142</v>
      </c>
    </row>
    <row r="42" spans="1:1" ht="15.75" x14ac:dyDescent="0.25">
      <c r="A42" s="332" t="s">
        <v>174</v>
      </c>
    </row>
    <row r="43" spans="1:1" ht="15.75" x14ac:dyDescent="0.25">
      <c r="A43" s="332" t="s">
        <v>175</v>
      </c>
    </row>
    <row r="44" spans="1:1" ht="15.75" x14ac:dyDescent="0.25">
      <c r="A44" s="332" t="s">
        <v>176</v>
      </c>
    </row>
    <row r="45" spans="1:1" ht="15.75" x14ac:dyDescent="0.25">
      <c r="A45" s="332" t="s">
        <v>177</v>
      </c>
    </row>
    <row r="46" spans="1:1" ht="15.75" x14ac:dyDescent="0.25">
      <c r="A46" s="332" t="s">
        <v>155</v>
      </c>
    </row>
    <row r="47" spans="1:1" ht="15.75" x14ac:dyDescent="0.25">
      <c r="A47" s="332" t="s">
        <v>178</v>
      </c>
    </row>
    <row r="48" spans="1:1" ht="16.5" thickBot="1" x14ac:dyDescent="0.3">
      <c r="A48" s="334" t="s">
        <v>168</v>
      </c>
    </row>
    <row r="49" spans="1:1" ht="15.75" thickBot="1" x14ac:dyDescent="0.3"/>
    <row r="50" spans="1:1" ht="15.75" x14ac:dyDescent="0.25">
      <c r="A50" s="331" t="s">
        <v>145</v>
      </c>
    </row>
    <row r="51" spans="1:1" ht="15.75" x14ac:dyDescent="0.25">
      <c r="A51" s="332" t="s">
        <v>179</v>
      </c>
    </row>
    <row r="52" spans="1:1" ht="78.75" x14ac:dyDescent="0.25">
      <c r="A52" s="332" t="s">
        <v>180</v>
      </c>
    </row>
    <row r="53" spans="1:1" ht="15.75" x14ac:dyDescent="0.25">
      <c r="A53" s="332" t="s">
        <v>181</v>
      </c>
    </row>
    <row r="54" spans="1:1" ht="15.75" x14ac:dyDescent="0.25">
      <c r="A54" s="332" t="s">
        <v>182</v>
      </c>
    </row>
    <row r="55" spans="1:1" ht="15.75" x14ac:dyDescent="0.25">
      <c r="A55" s="332" t="s">
        <v>183</v>
      </c>
    </row>
    <row r="56" spans="1:1" x14ac:dyDescent="0.25">
      <c r="A56" s="13"/>
    </row>
    <row r="57" spans="1:1" x14ac:dyDescent="0.25">
      <c r="A57" s="13"/>
    </row>
    <row r="58" spans="1:1" ht="15.75" x14ac:dyDescent="0.25">
      <c r="A58" s="333" t="s">
        <v>143</v>
      </c>
    </row>
    <row r="59" spans="1:1" ht="15.75" x14ac:dyDescent="0.25">
      <c r="A59" s="332" t="s">
        <v>184</v>
      </c>
    </row>
    <row r="60" spans="1:1" ht="15.75" x14ac:dyDescent="0.25">
      <c r="A60" s="332" t="s">
        <v>185</v>
      </c>
    </row>
    <row r="61" spans="1:1" ht="15.75" x14ac:dyDescent="0.25">
      <c r="A61" s="332" t="s">
        <v>186</v>
      </c>
    </row>
    <row r="62" spans="1:1" ht="15.75" x14ac:dyDescent="0.25">
      <c r="A62" s="332" t="s">
        <v>187</v>
      </c>
    </row>
    <row r="63" spans="1:1" ht="15.75" x14ac:dyDescent="0.25">
      <c r="A63" s="332" t="s">
        <v>155</v>
      </c>
    </row>
    <row r="64" spans="1:1" ht="15.75" x14ac:dyDescent="0.25">
      <c r="A64" s="332" t="s">
        <v>188</v>
      </c>
    </row>
    <row r="65" spans="1:1" ht="16.5" thickBot="1" x14ac:dyDescent="0.3">
      <c r="A65" s="334" t="s">
        <v>189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9A511-221A-4633-8204-32E77AEB02B7}">
  <dimension ref="A1:B29"/>
  <sheetViews>
    <sheetView workbookViewId="0">
      <selection activeCell="B5" sqref="B5"/>
    </sheetView>
  </sheetViews>
  <sheetFormatPr defaultColWidth="8.7109375" defaultRowHeight="15" x14ac:dyDescent="0.25"/>
  <cols>
    <col min="1" max="1" width="3" style="178" customWidth="1"/>
    <col min="2" max="2" width="121.5703125" style="19" customWidth="1"/>
    <col min="3" max="16384" width="8.7109375" style="19"/>
  </cols>
  <sheetData>
    <row r="1" spans="1:2" ht="21.95" customHeight="1" x14ac:dyDescent="0.25">
      <c r="B1" s="190" t="s">
        <v>127</v>
      </c>
    </row>
    <row r="2" spans="1:2" ht="50.1" customHeight="1" x14ac:dyDescent="0.25">
      <c r="B2" s="190" t="s">
        <v>128</v>
      </c>
    </row>
    <row r="3" spans="1:2" ht="50.1" customHeight="1" x14ac:dyDescent="0.25">
      <c r="B3" s="190" t="s">
        <v>129</v>
      </c>
    </row>
    <row r="4" spans="1:2" ht="50.1" customHeight="1" x14ac:dyDescent="0.25">
      <c r="B4" s="190" t="s">
        <v>130</v>
      </c>
    </row>
    <row r="5" spans="1:2" ht="50.1" customHeight="1" x14ac:dyDescent="0.25">
      <c r="B5" s="190" t="s">
        <v>131</v>
      </c>
    </row>
    <row r="6" spans="1:2" s="188" customFormat="1" ht="39.950000000000003" customHeight="1" x14ac:dyDescent="0.25">
      <c r="A6" s="188">
        <v>1</v>
      </c>
      <c r="B6" s="189" t="s">
        <v>123</v>
      </c>
    </row>
    <row r="7" spans="1:2" s="188" customFormat="1" ht="39.950000000000003" customHeight="1" x14ac:dyDescent="0.25">
      <c r="A7" s="188">
        <v>2</v>
      </c>
      <c r="B7" s="189" t="s">
        <v>124</v>
      </c>
    </row>
    <row r="8" spans="1:2" s="188" customFormat="1" ht="39.950000000000003" customHeight="1" x14ac:dyDescent="0.25">
      <c r="A8" s="188">
        <v>3</v>
      </c>
      <c r="B8" s="189" t="s">
        <v>111</v>
      </c>
    </row>
    <row r="9" spans="1:2" s="188" customFormat="1" ht="39.950000000000003" customHeight="1" x14ac:dyDescent="0.25">
      <c r="A9" s="188">
        <v>4</v>
      </c>
      <c r="B9" s="189" t="s">
        <v>125</v>
      </c>
    </row>
    <row r="10" spans="1:2" s="188" customFormat="1" ht="39.950000000000003" customHeight="1" x14ac:dyDescent="0.25">
      <c r="A10" s="188">
        <v>5</v>
      </c>
      <c r="B10" s="189" t="s">
        <v>112</v>
      </c>
    </row>
    <row r="11" spans="1:2" s="188" customFormat="1" ht="39.950000000000003" customHeight="1" x14ac:dyDescent="0.25">
      <c r="A11" s="188">
        <v>6</v>
      </c>
      <c r="B11" s="189" t="s">
        <v>113</v>
      </c>
    </row>
    <row r="12" spans="1:2" s="188" customFormat="1" ht="39.950000000000003" customHeight="1" x14ac:dyDescent="0.25">
      <c r="A12" s="188">
        <v>7</v>
      </c>
      <c r="B12" s="189" t="s">
        <v>114</v>
      </c>
    </row>
    <row r="13" spans="1:2" s="188" customFormat="1" ht="135" customHeight="1" x14ac:dyDescent="0.25">
      <c r="A13" s="188">
        <v>8</v>
      </c>
      <c r="B13" s="189" t="s">
        <v>126</v>
      </c>
    </row>
    <row r="14" spans="1:2" s="188" customFormat="1" ht="39.950000000000003" customHeight="1" x14ac:dyDescent="0.25">
      <c r="A14" s="188">
        <v>9</v>
      </c>
    </row>
    <row r="15" spans="1:2" s="188" customFormat="1" ht="39.950000000000003" customHeight="1" x14ac:dyDescent="0.25">
      <c r="A15" s="188">
        <v>10</v>
      </c>
    </row>
    <row r="16" spans="1:2" s="188" customFormat="1" ht="39.950000000000003" customHeight="1" x14ac:dyDescent="0.25">
      <c r="A16" s="188">
        <v>11</v>
      </c>
    </row>
    <row r="17" spans="1:1" s="188" customFormat="1" ht="39.950000000000003" customHeight="1" x14ac:dyDescent="0.25">
      <c r="A17" s="188">
        <v>12</v>
      </c>
    </row>
    <row r="18" spans="1:1" s="188" customFormat="1" ht="39.950000000000003" customHeight="1" x14ac:dyDescent="0.25">
      <c r="A18" s="188">
        <v>13</v>
      </c>
    </row>
    <row r="19" spans="1:1" s="178" customFormat="1" ht="39.950000000000003" customHeight="1" x14ac:dyDescent="0.25">
      <c r="A19" s="178">
        <v>14</v>
      </c>
    </row>
    <row r="20" spans="1:1" s="178" customFormat="1" ht="39.950000000000003" customHeight="1" x14ac:dyDescent="0.25">
      <c r="A20" s="178">
        <v>15</v>
      </c>
    </row>
    <row r="21" spans="1:1" s="178" customFormat="1" ht="39.950000000000003" customHeight="1" x14ac:dyDescent="0.25">
      <c r="A21" s="178">
        <v>16</v>
      </c>
    </row>
    <row r="22" spans="1:1" s="178" customFormat="1" ht="39.950000000000003" customHeight="1" x14ac:dyDescent="0.25">
      <c r="A22" s="178">
        <v>17</v>
      </c>
    </row>
    <row r="23" spans="1:1" s="178" customFormat="1" ht="39.950000000000003" customHeight="1" x14ac:dyDescent="0.25">
      <c r="A23" s="178">
        <v>18</v>
      </c>
    </row>
    <row r="24" spans="1:1" s="178" customFormat="1" ht="39.950000000000003" customHeight="1" x14ac:dyDescent="0.25">
      <c r="A24" s="178">
        <v>19</v>
      </c>
    </row>
    <row r="25" spans="1:1" ht="39.950000000000003" customHeight="1" x14ac:dyDescent="0.25">
      <c r="A25" s="178">
        <v>20</v>
      </c>
    </row>
    <row r="26" spans="1:1" ht="39.950000000000003" customHeight="1" x14ac:dyDescent="0.25">
      <c r="A26" s="178">
        <v>21</v>
      </c>
    </row>
    <row r="27" spans="1:1" ht="39.950000000000003" customHeight="1" x14ac:dyDescent="0.25">
      <c r="A27" s="178">
        <v>22</v>
      </c>
    </row>
    <row r="28" spans="1:1" ht="39.950000000000003" customHeight="1" x14ac:dyDescent="0.25">
      <c r="A28" s="178">
        <v>23</v>
      </c>
    </row>
    <row r="29" spans="1:1" ht="39.950000000000003" customHeight="1" x14ac:dyDescent="0.25">
      <c r="A29" s="178">
        <v>24</v>
      </c>
    </row>
  </sheetData>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4CBCF-CB79-4914-B7C3-B0B796990F2E}">
  <dimension ref="B1:V17"/>
  <sheetViews>
    <sheetView showZeros="0" zoomScaleNormal="100" workbookViewId="0">
      <selection activeCell="D11" sqref="D11"/>
    </sheetView>
  </sheetViews>
  <sheetFormatPr defaultRowHeight="15" x14ac:dyDescent="0.25"/>
  <cols>
    <col min="1" max="2" width="3.5703125" customWidth="1"/>
    <col min="3" max="3" width="15" style="25" customWidth="1"/>
    <col min="4" max="4" width="12.28515625" style="1" customWidth="1"/>
    <col min="5" max="5" width="3.5703125" customWidth="1"/>
    <col min="6" max="6" width="4.28515625" style="1" customWidth="1"/>
    <col min="7" max="7" width="19" style="1" customWidth="1"/>
    <col min="8" max="8" width="3.5703125" customWidth="1"/>
    <col min="9" max="9" width="15.5703125" customWidth="1"/>
    <col min="10" max="10" width="12.28515625" style="1" customWidth="1"/>
    <col min="11" max="11" width="3.5703125" customWidth="1"/>
    <col min="12" max="12" width="15.5703125" customWidth="1"/>
    <col min="13" max="13" width="18.5703125" style="1" customWidth="1"/>
    <col min="14" max="14" width="3.5703125" customWidth="1"/>
    <col min="15" max="15" width="11.5703125" customWidth="1"/>
    <col min="16" max="16" width="12.28515625" style="1" customWidth="1"/>
    <col min="17" max="17" width="3.5703125" customWidth="1"/>
    <col min="18" max="18" width="11.5703125" customWidth="1"/>
    <col min="19" max="19" width="12.28515625" style="1" customWidth="1"/>
    <col min="20" max="20" width="3.5703125" customWidth="1"/>
    <col min="21" max="21" width="11.5703125" customWidth="1"/>
    <col min="22" max="22" width="12.28515625" style="1" customWidth="1"/>
    <col min="23" max="23" width="4" customWidth="1"/>
  </cols>
  <sheetData>
    <row r="1" spans="2:22" ht="33" customHeight="1" thickBot="1" x14ac:dyDescent="0.3">
      <c r="B1" s="205" t="s">
        <v>100</v>
      </c>
      <c r="C1" s="206"/>
      <c r="D1" s="206"/>
      <c r="E1" s="206"/>
      <c r="F1" s="206"/>
      <c r="G1" s="206"/>
      <c r="H1" s="206"/>
      <c r="I1" s="206"/>
      <c r="J1" s="206"/>
      <c r="K1" s="206"/>
      <c r="L1" s="206"/>
      <c r="M1" s="206"/>
      <c r="N1" s="207"/>
    </row>
    <row r="2" spans="2:22" ht="5.0999999999999996" customHeight="1" thickBot="1" x14ac:dyDescent="0.3"/>
    <row r="3" spans="2:22" ht="16.5" thickBot="1" x14ac:dyDescent="0.3">
      <c r="B3" s="16"/>
      <c r="C3" s="208" t="s">
        <v>15</v>
      </c>
      <c r="D3" s="208"/>
      <c r="E3" s="15"/>
      <c r="F3" s="23" t="s">
        <v>15</v>
      </c>
      <c r="G3" s="22"/>
      <c r="H3" s="15"/>
      <c r="I3" s="22" t="s">
        <v>15</v>
      </c>
      <c r="J3" s="22"/>
      <c r="K3" s="15"/>
      <c r="L3" s="22" t="s">
        <v>15</v>
      </c>
      <c r="M3" s="22"/>
      <c r="N3" s="14"/>
    </row>
    <row r="4" spans="2:22" ht="24.95" customHeight="1" thickBot="1" x14ac:dyDescent="0.3">
      <c r="B4" s="18" t="s">
        <v>36</v>
      </c>
      <c r="C4" s="26" t="s">
        <v>20</v>
      </c>
      <c r="D4" s="30">
        <v>94000</v>
      </c>
      <c r="E4" s="19"/>
      <c r="F4" s="33" t="s">
        <v>6</v>
      </c>
      <c r="G4" s="212" t="s">
        <v>46</v>
      </c>
      <c r="H4" s="213"/>
      <c r="I4" s="213"/>
      <c r="J4" s="213"/>
      <c r="K4" s="213"/>
      <c r="L4" s="213"/>
      <c r="M4" s="214"/>
      <c r="N4" s="24"/>
      <c r="O4" s="21"/>
      <c r="P4" s="21"/>
      <c r="Q4" s="21"/>
      <c r="R4" s="21"/>
    </row>
    <row r="5" spans="2:22" ht="24.95" customHeight="1" thickBot="1" x14ac:dyDescent="0.3">
      <c r="B5" s="18" t="s">
        <v>35</v>
      </c>
      <c r="C5" s="26" t="s">
        <v>34</v>
      </c>
      <c r="D5" s="30">
        <v>68000</v>
      </c>
      <c r="E5" s="19"/>
      <c r="F5" s="33" t="s">
        <v>5</v>
      </c>
      <c r="G5" s="209" t="s">
        <v>98</v>
      </c>
      <c r="H5" s="210"/>
      <c r="I5" s="210"/>
      <c r="J5" s="210"/>
      <c r="K5" s="210"/>
      <c r="L5" s="210"/>
      <c r="M5" s="211"/>
      <c r="N5" s="24"/>
      <c r="O5" s="21"/>
      <c r="P5" s="21"/>
      <c r="Q5" s="21"/>
      <c r="R5" s="21"/>
    </row>
    <row r="6" spans="2:22" ht="24.95" customHeight="1" thickBot="1" x14ac:dyDescent="0.3">
      <c r="B6" s="18" t="s">
        <v>33</v>
      </c>
      <c r="C6" s="26" t="s">
        <v>17</v>
      </c>
      <c r="D6" s="30">
        <v>-13000</v>
      </c>
      <c r="E6" s="19"/>
      <c r="F6" s="33" t="s">
        <v>4</v>
      </c>
      <c r="G6" s="209" t="s">
        <v>45</v>
      </c>
      <c r="H6" s="210"/>
      <c r="I6" s="210"/>
      <c r="J6" s="210"/>
      <c r="K6" s="210"/>
      <c r="L6" s="210"/>
      <c r="M6" s="211"/>
      <c r="N6" s="24"/>
      <c r="O6" s="21"/>
      <c r="P6" s="21"/>
      <c r="Q6" s="21"/>
      <c r="R6" s="21"/>
    </row>
    <row r="7" spans="2:22" ht="24.95" customHeight="1" thickBot="1" x14ac:dyDescent="0.3">
      <c r="B7" s="18" t="s">
        <v>32</v>
      </c>
      <c r="C7" s="26" t="s">
        <v>31</v>
      </c>
      <c r="D7" s="30">
        <v>160000</v>
      </c>
      <c r="E7" s="19"/>
      <c r="F7" s="33" t="s">
        <v>3</v>
      </c>
      <c r="G7" s="202" t="s">
        <v>101</v>
      </c>
      <c r="H7" s="203"/>
      <c r="I7" s="203"/>
      <c r="J7" s="203"/>
      <c r="K7" s="203"/>
      <c r="L7" s="203"/>
      <c r="M7" s="204"/>
      <c r="N7" s="6"/>
    </row>
    <row r="8" spans="2:22" ht="24.95" customHeight="1" thickBot="1" x14ac:dyDescent="0.3">
      <c r="B8" s="18" t="s">
        <v>30</v>
      </c>
      <c r="C8" s="26" t="s">
        <v>13</v>
      </c>
      <c r="D8" s="31">
        <f>D7+D5</f>
        <v>228000</v>
      </c>
      <c r="E8" s="19"/>
      <c r="F8" s="33" t="s">
        <v>2</v>
      </c>
      <c r="G8" s="202" t="s">
        <v>102</v>
      </c>
      <c r="H8" s="203"/>
      <c r="I8" s="203"/>
      <c r="J8" s="203"/>
      <c r="K8" s="203"/>
      <c r="L8" s="203"/>
      <c r="M8" s="204"/>
      <c r="N8" s="6"/>
      <c r="P8"/>
      <c r="S8"/>
      <c r="V8"/>
    </row>
    <row r="9" spans="2:22" ht="24.95" customHeight="1" thickBot="1" x14ac:dyDescent="0.3">
      <c r="B9" s="29" t="s">
        <v>29</v>
      </c>
      <c r="C9" s="26" t="s">
        <v>11</v>
      </c>
      <c r="D9" s="30">
        <v>910000</v>
      </c>
      <c r="E9" s="19"/>
      <c r="F9" s="33" t="s">
        <v>1</v>
      </c>
      <c r="G9" s="202" t="s">
        <v>47</v>
      </c>
      <c r="H9" s="203"/>
      <c r="I9" s="203"/>
      <c r="J9" s="203"/>
      <c r="K9" s="203"/>
      <c r="L9" s="203"/>
      <c r="M9" s="204"/>
      <c r="N9" s="6"/>
      <c r="P9"/>
      <c r="S9"/>
      <c r="V9"/>
    </row>
    <row r="10" spans="2:22" ht="24.95" customHeight="1" thickBot="1" x14ac:dyDescent="0.3">
      <c r="B10" s="18" t="s">
        <v>28</v>
      </c>
      <c r="C10" s="26" t="s">
        <v>107</v>
      </c>
      <c r="D10" s="32">
        <f>D9/D8</f>
        <v>3.9912280701754388</v>
      </c>
      <c r="E10" s="19"/>
      <c r="F10" s="33" t="s">
        <v>0</v>
      </c>
      <c r="G10" s="202" t="s">
        <v>48</v>
      </c>
      <c r="H10" s="203"/>
      <c r="I10" s="203"/>
      <c r="J10" s="203"/>
      <c r="K10" s="203"/>
      <c r="L10" s="203"/>
      <c r="M10" s="204"/>
      <c r="N10" s="6"/>
      <c r="P10"/>
      <c r="S10"/>
      <c r="V10"/>
    </row>
    <row r="11" spans="2:22" ht="24.95" customHeight="1" thickBot="1" x14ac:dyDescent="0.3">
      <c r="B11" s="18" t="s">
        <v>106</v>
      </c>
      <c r="C11" s="26" t="s">
        <v>108</v>
      </c>
      <c r="D11" s="174">
        <v>6</v>
      </c>
      <c r="E11" s="19"/>
      <c r="F11" s="33" t="s">
        <v>109</v>
      </c>
      <c r="G11" s="215" t="s">
        <v>110</v>
      </c>
      <c r="H11" s="216"/>
      <c r="I11" s="216"/>
      <c r="J11" s="216"/>
      <c r="K11" s="216"/>
      <c r="L11" s="216"/>
      <c r="M11" s="217"/>
      <c r="N11" s="6"/>
      <c r="P11"/>
      <c r="S11"/>
      <c r="V11"/>
    </row>
    <row r="12" spans="2:22" ht="63" customHeight="1" thickBot="1" x14ac:dyDescent="0.3">
      <c r="B12" s="18" t="s">
        <v>115</v>
      </c>
      <c r="C12" s="175" t="s">
        <v>117</v>
      </c>
      <c r="D12" s="177">
        <f>(D11-D10)*D8</f>
        <v>457999.99999999994</v>
      </c>
      <c r="E12" s="19"/>
      <c r="F12" s="33" t="s">
        <v>116</v>
      </c>
      <c r="G12" s="218" t="s">
        <v>118</v>
      </c>
      <c r="H12" s="219"/>
      <c r="I12" s="219"/>
      <c r="J12" s="219"/>
      <c r="K12" s="219"/>
      <c r="L12" s="219"/>
      <c r="M12" s="220"/>
      <c r="N12" s="6"/>
      <c r="P12"/>
      <c r="S12"/>
      <c r="V12"/>
    </row>
    <row r="13" spans="2:22" ht="15.75" thickBot="1" x14ac:dyDescent="0.3">
      <c r="B13" s="5"/>
      <c r="C13" s="27"/>
      <c r="D13" s="3"/>
      <c r="E13" s="4"/>
      <c r="F13" s="3" t="s">
        <v>15</v>
      </c>
      <c r="G13" s="28"/>
      <c r="H13" s="28"/>
      <c r="I13" s="28"/>
      <c r="J13" s="28"/>
      <c r="K13" s="28"/>
      <c r="L13" s="28"/>
      <c r="M13" s="28"/>
      <c r="N13" s="2"/>
      <c r="P13"/>
      <c r="S13"/>
      <c r="V13"/>
    </row>
    <row r="14" spans="2:22" ht="15.75" thickBot="1" x14ac:dyDescent="0.3"/>
    <row r="15" spans="2:22" x14ac:dyDescent="0.25">
      <c r="B15" s="193" t="s">
        <v>99</v>
      </c>
      <c r="C15" s="194"/>
      <c r="D15" s="194"/>
      <c r="E15" s="194"/>
      <c r="F15" s="194"/>
      <c r="G15" s="194"/>
      <c r="H15" s="194"/>
      <c r="I15" s="194"/>
      <c r="J15" s="194"/>
      <c r="K15" s="194"/>
      <c r="L15" s="194"/>
      <c r="M15" s="194"/>
      <c r="N15" s="195"/>
    </row>
    <row r="16" spans="2:22" x14ac:dyDescent="0.25">
      <c r="B16" s="196"/>
      <c r="C16" s="197"/>
      <c r="D16" s="197"/>
      <c r="E16" s="197"/>
      <c r="F16" s="197"/>
      <c r="G16" s="197"/>
      <c r="H16" s="197"/>
      <c r="I16" s="197"/>
      <c r="J16" s="197"/>
      <c r="K16" s="197"/>
      <c r="L16" s="197"/>
      <c r="M16" s="197"/>
      <c r="N16" s="198"/>
    </row>
    <row r="17" spans="2:14" ht="15.75" thickBot="1" x14ac:dyDescent="0.3">
      <c r="B17" s="199"/>
      <c r="C17" s="200"/>
      <c r="D17" s="200"/>
      <c r="E17" s="200"/>
      <c r="F17" s="200"/>
      <c r="G17" s="200"/>
      <c r="H17" s="200"/>
      <c r="I17" s="200"/>
      <c r="J17" s="200"/>
      <c r="K17" s="200"/>
      <c r="L17" s="200"/>
      <c r="M17" s="200"/>
      <c r="N17" s="201"/>
    </row>
  </sheetData>
  <sheetProtection algorithmName="SHA-512" hashValue="cFaDBThqJwxncgJJ1wUmYAgIWw4hi5UrvznxPlQxt+TRngCw41NKWkD9MOy8S/ky3lzPWX6mov1SMoTR462wGw==" saltValue="OKdNmxodypPA7/ljd5rPOg==" spinCount="100000" sheet="1" formatColumns="0" selectLockedCells="1"/>
  <mergeCells count="12">
    <mergeCell ref="B15:N17"/>
    <mergeCell ref="G9:M9"/>
    <mergeCell ref="G10:M10"/>
    <mergeCell ref="B1:N1"/>
    <mergeCell ref="C3:D3"/>
    <mergeCell ref="G5:M5"/>
    <mergeCell ref="G4:M4"/>
    <mergeCell ref="G6:M6"/>
    <mergeCell ref="G7:M7"/>
    <mergeCell ref="G8:M8"/>
    <mergeCell ref="G11:M11"/>
    <mergeCell ref="G12:M12"/>
  </mergeCells>
  <dataValidations count="5">
    <dataValidation type="whole" operator="greaterThanOrEqual" allowBlank="1" showInputMessage="1" showErrorMessage="1" promptTitle="AWE" prompt="Enter your Available Working Equity here" sqref="D4" xr:uid="{D7D990FC-4CB6-4519-BB9D-22FC42E6ACD9}">
      <formula1>0</formula1>
    </dataValidation>
    <dataValidation type="whole" operator="greaterThanOrEqual" allowBlank="1" showInputMessage="1" showErrorMessage="1" promptTitle="Rental Income" prompt="Enter here any current annual rental income (pre tax)" sqref="D5" xr:uid="{D2797AB8-DBFC-4F99-8DA1-D76B6AB9D8C5}">
      <formula1>0</formula1>
    </dataValidation>
    <dataValidation type="decimal" allowBlank="1" showInputMessage="1" showErrorMessage="1" promptTitle="Passive Income" prompt="Add up all of your PASSIVE Income that you are currently receiving and enter the figure here. If its negative then include the minus sign(Income from Rental Properties that you are presently receiving)" sqref="D6" xr:uid="{77BC54F8-94B0-40B5-959C-6F29D77849D4}">
      <formula1>-100000</formula1>
      <formula2>100000</formula2>
    </dataValidation>
    <dataValidation type="whole" operator="greaterThan" allowBlank="1" showInputMessage="1" showErrorMessage="1" promptTitle="Other Income" prompt="Enter any other income that you receive from wages shares, pensions, etc here ( note pre tax)" sqref="D7" xr:uid="{6D15DDFE-49B7-49BB-B416-A6FEE37E5F84}">
      <formula1>1</formula1>
    </dataValidation>
    <dataValidation type="whole" operator="greaterThanOrEqual" allowBlank="1" showInputMessage="1" showErrorMessage="1" promptTitle="Loan Debt" prompt="Add up all of your loans such as mortgages, lines of credit, redraws, credit card limits, car loans etc and enter the figure here." sqref="D9" xr:uid="{6AD122EF-D222-4D5E-895B-B7ACD38FE716}">
      <formula1>0</formula1>
    </dataValidation>
  </dataValidations>
  <pageMargins left="0.7" right="0.7" top="0.75" bottom="0.75" header="0.3" footer="0.3"/>
  <pageSetup paperSize="9" orientation="landscape" horizontalDpi="0" verticalDpi="0"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6E944-DB33-4F99-9052-AD839E26D916}">
  <sheetPr>
    <pageSetUpPr fitToPage="1"/>
  </sheetPr>
  <dimension ref="A1:L88"/>
  <sheetViews>
    <sheetView showGridLines="0" topLeftCell="A13" zoomScale="60" zoomScaleNormal="60" workbookViewId="0">
      <selection activeCell="B41" sqref="B41:D73"/>
    </sheetView>
  </sheetViews>
  <sheetFormatPr defaultColWidth="8.7109375" defaultRowHeight="15" x14ac:dyDescent="0.25"/>
  <cols>
    <col min="1" max="1" width="1.28515625" customWidth="1"/>
    <col min="2" max="2" width="64.85546875" customWidth="1"/>
    <col min="3" max="3" width="2.140625" customWidth="1"/>
    <col min="4" max="4" width="19.7109375" style="114" customWidth="1"/>
    <col min="5" max="5" width="0.85546875" style="114" customWidth="1"/>
    <col min="6" max="6" width="1.42578125" customWidth="1"/>
    <col min="7" max="7" width="1.28515625" customWidth="1"/>
    <col min="8" max="8" width="49.7109375" customWidth="1"/>
    <col min="9" max="9" width="3.28515625" customWidth="1"/>
    <col min="10" max="10" width="19.7109375" customWidth="1"/>
    <col min="11" max="11" width="1.140625" customWidth="1"/>
    <col min="12" max="12" width="6" customWidth="1"/>
    <col min="14" max="14" width="8.7109375" customWidth="1"/>
  </cols>
  <sheetData>
    <row r="1" spans="1:12" ht="36" customHeight="1" x14ac:dyDescent="0.25">
      <c r="A1" s="230" t="s">
        <v>136</v>
      </c>
      <c r="B1" s="231"/>
      <c r="C1" s="231"/>
      <c r="D1" s="231"/>
      <c r="E1" s="231"/>
      <c r="F1" s="231"/>
      <c r="G1" s="231"/>
      <c r="H1" s="231"/>
      <c r="I1" s="231"/>
      <c r="J1" s="231"/>
      <c r="K1" s="232"/>
    </row>
    <row r="2" spans="1:12" ht="36" customHeight="1" x14ac:dyDescent="0.25">
      <c r="A2" s="233" t="s">
        <v>137</v>
      </c>
      <c r="B2" s="234"/>
      <c r="C2" s="234"/>
      <c r="D2" s="234"/>
      <c r="E2" s="234"/>
      <c r="F2" s="234"/>
      <c r="G2" s="234"/>
      <c r="H2" s="234"/>
      <c r="I2" s="234"/>
      <c r="J2" s="234"/>
      <c r="K2" s="235"/>
    </row>
    <row r="3" spans="1:12" ht="9.75" customHeight="1" thickBot="1" x14ac:dyDescent="0.3">
      <c r="A3" s="236"/>
      <c r="B3" s="236"/>
      <c r="C3" s="236"/>
      <c r="D3" s="236"/>
      <c r="E3" s="236"/>
      <c r="F3" s="236"/>
      <c r="G3" s="236"/>
      <c r="H3" s="236"/>
      <c r="I3" s="236"/>
      <c r="J3" s="236"/>
      <c r="K3" s="236"/>
    </row>
    <row r="4" spans="1:12" ht="6.95" customHeight="1" thickBot="1" x14ac:dyDescent="0.3">
      <c r="A4" s="36"/>
      <c r="B4" s="37"/>
      <c r="C4" s="37"/>
      <c r="D4" s="38"/>
      <c r="E4" s="39"/>
      <c r="F4" s="237"/>
      <c r="G4" s="238"/>
      <c r="H4" s="37"/>
      <c r="I4" s="37"/>
      <c r="J4" s="40"/>
      <c r="K4" s="14"/>
    </row>
    <row r="5" spans="1:12" s="1" customFormat="1" ht="30" customHeight="1" thickBot="1" x14ac:dyDescent="0.3">
      <c r="A5" s="41"/>
      <c r="B5" s="241" t="s">
        <v>49</v>
      </c>
      <c r="C5" s="242"/>
      <c r="D5" s="243"/>
      <c r="E5" s="42"/>
      <c r="F5" s="237"/>
      <c r="G5" s="239"/>
      <c r="H5" s="244" t="s">
        <v>50</v>
      </c>
      <c r="I5" s="245"/>
      <c r="J5" s="246"/>
      <c r="K5" s="43"/>
    </row>
    <row r="6" spans="1:12" s="1" customFormat="1" ht="11.1" customHeight="1" thickBot="1" x14ac:dyDescent="0.3">
      <c r="A6" s="41"/>
      <c r="B6" s="44"/>
      <c r="C6" s="45"/>
      <c r="D6" s="45"/>
      <c r="E6" s="46"/>
      <c r="F6" s="237"/>
      <c r="G6" s="239"/>
      <c r="H6" s="45"/>
      <c r="I6" s="45"/>
      <c r="J6" s="45"/>
      <c r="K6" s="43"/>
    </row>
    <row r="7" spans="1:12" ht="21.95" customHeight="1" thickBot="1" x14ac:dyDescent="0.3">
      <c r="A7" s="47"/>
      <c r="B7" s="48" t="s">
        <v>51</v>
      </c>
      <c r="C7" s="247"/>
      <c r="D7" s="135">
        <v>185000</v>
      </c>
      <c r="E7" s="49"/>
      <c r="F7" s="237"/>
      <c r="G7" s="239"/>
      <c r="H7" s="50" t="s">
        <v>52</v>
      </c>
      <c r="I7" s="51"/>
      <c r="J7" s="119">
        <f>D43</f>
        <v>702000</v>
      </c>
      <c r="K7" s="6"/>
    </row>
    <row r="8" spans="1:12" ht="6" customHeight="1" thickBot="1" x14ac:dyDescent="0.3">
      <c r="A8" s="47"/>
      <c r="B8" s="52"/>
      <c r="C8" s="247"/>
      <c r="D8" s="136"/>
      <c r="E8" s="49"/>
      <c r="F8" s="237"/>
      <c r="G8" s="239"/>
      <c r="H8" s="53"/>
      <c r="I8" s="51"/>
      <c r="J8" s="120"/>
      <c r="K8" s="6"/>
    </row>
    <row r="9" spans="1:12" s="1" customFormat="1" ht="21.95" customHeight="1" thickBot="1" x14ac:dyDescent="0.3">
      <c r="A9" s="41"/>
      <c r="B9" s="54" t="s">
        <v>132</v>
      </c>
      <c r="C9" s="247"/>
      <c r="D9" s="137">
        <v>500000</v>
      </c>
      <c r="E9" s="49"/>
      <c r="F9" s="237"/>
      <c r="G9" s="239"/>
      <c r="H9" s="55" t="s">
        <v>53</v>
      </c>
      <c r="I9" s="51"/>
      <c r="J9" s="121">
        <v>670</v>
      </c>
      <c r="K9" s="43"/>
    </row>
    <row r="10" spans="1:12" s="1" customFormat="1" ht="6" customHeight="1" thickBot="1" x14ac:dyDescent="0.3">
      <c r="A10" s="41"/>
      <c r="B10" s="56"/>
      <c r="C10" s="247"/>
      <c r="D10" s="138"/>
      <c r="E10" s="49"/>
      <c r="F10" s="237"/>
      <c r="G10" s="239"/>
      <c r="H10" s="57"/>
      <c r="I10" s="58"/>
      <c r="J10" s="120"/>
      <c r="K10" s="43"/>
      <c r="L10" s="1" t="s">
        <v>15</v>
      </c>
    </row>
    <row r="11" spans="1:12" s="1" customFormat="1" ht="21.95" customHeight="1" thickBot="1" x14ac:dyDescent="0.3">
      <c r="A11" s="41"/>
      <c r="B11" s="54" t="s">
        <v>54</v>
      </c>
      <c r="C11" s="247"/>
      <c r="D11" s="139">
        <v>0</v>
      </c>
      <c r="E11" s="49"/>
      <c r="F11" s="237"/>
      <c r="G11" s="239"/>
      <c r="H11" s="55" t="s">
        <v>55</v>
      </c>
      <c r="I11" s="51"/>
      <c r="J11" s="122">
        <v>0</v>
      </c>
      <c r="K11" s="43"/>
    </row>
    <row r="12" spans="1:12" s="1" customFormat="1" ht="6" customHeight="1" thickBot="1" x14ac:dyDescent="0.3">
      <c r="A12" s="41"/>
      <c r="B12" s="56"/>
      <c r="C12" s="247"/>
      <c r="D12" s="138"/>
      <c r="E12" s="49"/>
      <c r="F12" s="237"/>
      <c r="G12" s="239"/>
      <c r="H12" s="59"/>
      <c r="I12" s="60"/>
      <c r="J12" s="123"/>
      <c r="K12" s="43"/>
    </row>
    <row r="13" spans="1:12" s="1" customFormat="1" ht="21.95" customHeight="1" thickBot="1" x14ac:dyDescent="0.3">
      <c r="A13" s="41"/>
      <c r="B13" s="61" t="s">
        <v>56</v>
      </c>
      <c r="C13" s="247"/>
      <c r="D13" s="140">
        <v>0</v>
      </c>
      <c r="E13" s="49"/>
      <c r="F13" s="237"/>
      <c r="G13" s="239"/>
      <c r="H13" s="50" t="s">
        <v>57</v>
      </c>
      <c r="I13" s="51"/>
      <c r="J13" s="124">
        <f>IF(J17=0,0,(J21/J17))</f>
        <v>0.23536165327210104</v>
      </c>
      <c r="K13" s="43"/>
    </row>
    <row r="14" spans="1:12" s="1" customFormat="1" ht="6" customHeight="1" thickBot="1" x14ac:dyDescent="0.3">
      <c r="A14" s="41"/>
      <c r="B14" s="62"/>
      <c r="C14" s="247"/>
      <c r="D14" s="141"/>
      <c r="E14" s="49"/>
      <c r="F14" s="237"/>
      <c r="G14" s="239"/>
      <c r="H14" s="59"/>
      <c r="I14" s="60"/>
      <c r="J14" s="125"/>
      <c r="K14" s="43"/>
    </row>
    <row r="15" spans="1:12" s="1" customFormat="1" ht="21.95" customHeight="1" thickBot="1" x14ac:dyDescent="0.3">
      <c r="A15" s="41"/>
      <c r="B15" s="61" t="s">
        <v>58</v>
      </c>
      <c r="C15" s="247"/>
      <c r="D15" s="140">
        <v>0</v>
      </c>
      <c r="E15" s="49"/>
      <c r="F15" s="237"/>
      <c r="G15" s="239"/>
      <c r="H15" s="50" t="s">
        <v>59</v>
      </c>
      <c r="I15" s="60"/>
      <c r="J15" s="126">
        <f>(D13+D15+D21+D29)</f>
        <v>45000</v>
      </c>
      <c r="K15" s="43"/>
    </row>
    <row r="16" spans="1:12" s="1" customFormat="1" ht="6" customHeight="1" thickBot="1" x14ac:dyDescent="0.3">
      <c r="A16" s="41"/>
      <c r="B16" s="63"/>
      <c r="C16" s="247"/>
      <c r="D16" s="141"/>
      <c r="E16" s="49"/>
      <c r="F16" s="237"/>
      <c r="G16" s="239"/>
      <c r="H16" s="64"/>
      <c r="I16" s="60"/>
      <c r="J16" s="65"/>
      <c r="K16" s="43"/>
    </row>
    <row r="17" spans="1:12" s="1" customFormat="1" ht="21.95" customHeight="1" thickBot="1" x14ac:dyDescent="0.3">
      <c r="A17" s="41"/>
      <c r="B17" s="61" t="s">
        <v>60</v>
      </c>
      <c r="C17" s="247"/>
      <c r="D17" s="122">
        <v>3.9E-2</v>
      </c>
      <c r="E17" s="49"/>
      <c r="F17" s="237"/>
      <c r="G17" s="239"/>
      <c r="H17" s="115" t="s">
        <v>91</v>
      </c>
      <c r="I17" s="60"/>
      <c r="J17" s="116">
        <f>(J9*52)*(1-J11)</f>
        <v>34840</v>
      </c>
      <c r="K17" s="43"/>
    </row>
    <row r="18" spans="1:12" s="1" customFormat="1" ht="6" customHeight="1" thickBot="1" x14ac:dyDescent="0.3">
      <c r="A18" s="41"/>
      <c r="B18" s="63"/>
      <c r="C18" s="247"/>
      <c r="D18" s="141"/>
      <c r="E18" s="49"/>
      <c r="F18" s="237"/>
      <c r="G18" s="239"/>
      <c r="H18" s="64"/>
      <c r="I18" s="60"/>
      <c r="J18" s="65"/>
      <c r="K18" s="43"/>
    </row>
    <row r="19" spans="1:12" s="1" customFormat="1" ht="21.95" customHeight="1" thickBot="1" x14ac:dyDescent="0.3">
      <c r="A19" s="41"/>
      <c r="B19" s="54" t="s">
        <v>61</v>
      </c>
      <c r="C19" s="247"/>
      <c r="D19" s="139">
        <v>0</v>
      </c>
      <c r="E19" s="49"/>
      <c r="F19" s="237"/>
      <c r="G19" s="239"/>
      <c r="H19" s="67" t="s">
        <v>62</v>
      </c>
      <c r="I19" s="68"/>
      <c r="J19" s="127">
        <f>IF(J7=0,0,J17/J7)</f>
        <v>4.9629629629629628E-2</v>
      </c>
      <c r="K19" s="43"/>
    </row>
    <row r="20" spans="1:12" s="1" customFormat="1" ht="6" customHeight="1" thickBot="1" x14ac:dyDescent="0.3">
      <c r="A20" s="41"/>
      <c r="B20" s="56"/>
      <c r="C20" s="247"/>
      <c r="D20" s="138"/>
      <c r="E20" s="49"/>
      <c r="F20" s="237"/>
      <c r="G20" s="239"/>
      <c r="H20" s="69"/>
      <c r="I20" s="68"/>
      <c r="J20" s="128"/>
      <c r="K20" s="43"/>
      <c r="L20" s="70"/>
    </row>
    <row r="21" spans="1:12" s="1" customFormat="1" ht="21.95" customHeight="1" thickBot="1" x14ac:dyDescent="0.3">
      <c r="A21" s="41"/>
      <c r="B21" s="54" t="s">
        <v>63</v>
      </c>
      <c r="C21" s="247"/>
      <c r="D21" s="140">
        <v>0</v>
      </c>
      <c r="E21" s="49"/>
      <c r="F21" s="237"/>
      <c r="G21" s="239"/>
      <c r="H21" s="71" t="s">
        <v>64</v>
      </c>
      <c r="I21" s="60"/>
      <c r="J21" s="129">
        <v>8200</v>
      </c>
      <c r="K21" s="43"/>
    </row>
    <row r="22" spans="1:12" s="1" customFormat="1" ht="6" customHeight="1" thickBot="1" x14ac:dyDescent="0.3">
      <c r="A22" s="41"/>
      <c r="B22" s="63"/>
      <c r="C22" s="247"/>
      <c r="D22" s="141"/>
      <c r="E22" s="49"/>
      <c r="F22" s="237"/>
      <c r="G22" s="239"/>
      <c r="H22" s="64"/>
      <c r="I22" s="60"/>
      <c r="J22" s="130"/>
      <c r="K22" s="43"/>
    </row>
    <row r="23" spans="1:12" s="1" customFormat="1" ht="21.95" customHeight="1" thickBot="1" x14ac:dyDescent="0.3">
      <c r="A23" s="41"/>
      <c r="B23" s="61" t="s">
        <v>65</v>
      </c>
      <c r="C23" s="247"/>
      <c r="D23" s="142">
        <v>12</v>
      </c>
      <c r="E23" s="49"/>
      <c r="F23" s="237"/>
      <c r="G23" s="239"/>
      <c r="H23" s="66" t="s">
        <v>66</v>
      </c>
      <c r="I23" s="60"/>
      <c r="J23" s="131">
        <f>J17-J21</f>
        <v>26640</v>
      </c>
      <c r="K23" s="43"/>
    </row>
    <row r="24" spans="1:12" s="1" customFormat="1" ht="6" customHeight="1" thickBot="1" x14ac:dyDescent="0.3">
      <c r="A24" s="41"/>
      <c r="B24" s="56"/>
      <c r="C24" s="247"/>
      <c r="D24" s="143"/>
      <c r="E24" s="49"/>
      <c r="F24" s="237"/>
      <c r="G24" s="239"/>
      <c r="H24" s="64"/>
      <c r="I24" s="60"/>
      <c r="J24" s="132"/>
      <c r="K24" s="43"/>
    </row>
    <row r="25" spans="1:12" s="1" customFormat="1" ht="21.95" customHeight="1" thickBot="1" x14ac:dyDescent="0.3">
      <c r="A25" s="41"/>
      <c r="B25" s="72" t="s">
        <v>67</v>
      </c>
      <c r="C25" s="247"/>
      <c r="D25" s="144">
        <f>((D13+D15+D21+D29)*D17)*(D23/52)</f>
        <v>405</v>
      </c>
      <c r="E25" s="49"/>
      <c r="F25" s="237"/>
      <c r="G25" s="239"/>
      <c r="H25" s="67" t="s">
        <v>68</v>
      </c>
      <c r="I25" s="68"/>
      <c r="J25" s="127">
        <f>IF(J7=0,0,J23/J7)</f>
        <v>3.7948717948717951E-2</v>
      </c>
      <c r="K25" s="43"/>
    </row>
    <row r="26" spans="1:12" s="1" customFormat="1" ht="6" customHeight="1" thickBot="1" x14ac:dyDescent="0.3">
      <c r="A26" s="41"/>
      <c r="B26" s="73"/>
      <c r="C26" s="247"/>
      <c r="D26" s="136"/>
      <c r="E26" s="49"/>
      <c r="F26" s="237"/>
      <c r="G26" s="239"/>
      <c r="H26" s="69"/>
      <c r="I26" s="68"/>
      <c r="J26" s="128"/>
      <c r="K26" s="43"/>
    </row>
    <row r="27" spans="1:12" s="1" customFormat="1" ht="21.95" customHeight="1" thickBot="1" x14ac:dyDescent="0.3">
      <c r="A27" s="41"/>
      <c r="B27" s="54" t="s">
        <v>69</v>
      </c>
      <c r="C27" s="247"/>
      <c r="D27" s="139">
        <v>0</v>
      </c>
      <c r="E27" s="49"/>
      <c r="F27" s="237"/>
      <c r="G27" s="239"/>
      <c r="H27" s="66" t="s">
        <v>60</v>
      </c>
      <c r="I27" s="60"/>
      <c r="J27" s="133">
        <f>D17</f>
        <v>3.9E-2</v>
      </c>
      <c r="K27" s="43"/>
    </row>
    <row r="28" spans="1:12" s="1" customFormat="1" ht="6" customHeight="1" thickBot="1" x14ac:dyDescent="0.3">
      <c r="A28" s="41"/>
      <c r="B28" s="56"/>
      <c r="C28" s="247"/>
      <c r="D28" s="138"/>
      <c r="E28" s="49"/>
      <c r="F28" s="237"/>
      <c r="G28" s="239"/>
      <c r="H28" s="64"/>
      <c r="I28" s="60"/>
      <c r="J28" s="134"/>
      <c r="K28" s="43"/>
    </row>
    <row r="29" spans="1:12" s="1" customFormat="1" ht="21.95" customHeight="1" thickBot="1" x14ac:dyDescent="0.3">
      <c r="A29" s="41"/>
      <c r="B29" s="61" t="s">
        <v>70</v>
      </c>
      <c r="C29" s="247"/>
      <c r="D29" s="140">
        <v>45000</v>
      </c>
      <c r="E29" s="49"/>
      <c r="F29" s="237"/>
      <c r="G29" s="239"/>
      <c r="H29" s="66" t="s">
        <v>71</v>
      </c>
      <c r="I29" s="60"/>
      <c r="J29" s="131">
        <f>J15*J27</f>
        <v>1755</v>
      </c>
      <c r="K29" s="43"/>
    </row>
    <row r="30" spans="1:12" s="1" customFormat="1" ht="6" customHeight="1" thickBot="1" x14ac:dyDescent="0.3">
      <c r="A30" s="41"/>
      <c r="B30" s="63"/>
      <c r="C30" s="247"/>
      <c r="D30" s="141"/>
      <c r="E30" s="49"/>
      <c r="F30" s="237"/>
      <c r="G30" s="239"/>
      <c r="H30" s="60"/>
      <c r="I30" s="60"/>
      <c r="J30" s="74"/>
      <c r="K30" s="43"/>
    </row>
    <row r="31" spans="1:12" s="1" customFormat="1" ht="21.95" customHeight="1" x14ac:dyDescent="0.25">
      <c r="A31" s="41"/>
      <c r="B31" s="75" t="s">
        <v>72</v>
      </c>
      <c r="C31" s="247"/>
      <c r="D31" s="144">
        <f>D11+D13+D19+D21+D25+D29</f>
        <v>45405</v>
      </c>
      <c r="E31" s="49"/>
      <c r="F31" s="237"/>
      <c r="G31" s="239"/>
      <c r="H31" s="60"/>
      <c r="I31" s="60"/>
      <c r="J31" s="74"/>
      <c r="K31" s="43"/>
    </row>
    <row r="32" spans="1:12" s="1" customFormat="1" ht="6" customHeight="1" x14ac:dyDescent="0.25">
      <c r="A32" s="41"/>
      <c r="B32" s="76"/>
      <c r="C32" s="247"/>
      <c r="D32" s="145"/>
      <c r="E32" s="49"/>
      <c r="F32" s="237"/>
      <c r="G32" s="239"/>
      <c r="H32" s="60"/>
      <c r="I32" s="60"/>
      <c r="J32" s="74"/>
      <c r="K32" s="43"/>
    </row>
    <row r="33" spans="1:11" s="1" customFormat="1" ht="21.95" customHeight="1" x14ac:dyDescent="0.25">
      <c r="A33" s="41"/>
      <c r="B33" s="77" t="s">
        <v>73</v>
      </c>
      <c r="C33" s="247"/>
      <c r="D33" s="146">
        <f>D7-D31</f>
        <v>139595</v>
      </c>
      <c r="E33" s="49"/>
      <c r="F33" s="237"/>
      <c r="G33" s="239"/>
      <c r="H33" s="78"/>
      <c r="I33" s="60"/>
      <c r="J33" s="79"/>
      <c r="K33" s="43"/>
    </row>
    <row r="34" spans="1:11" s="1" customFormat="1" ht="6" customHeight="1" x14ac:dyDescent="0.25">
      <c r="A34" s="41"/>
      <c r="B34" s="76"/>
      <c r="C34" s="247"/>
      <c r="D34" s="145"/>
      <c r="E34" s="49"/>
      <c r="F34" s="237"/>
      <c r="G34" s="239"/>
      <c r="H34" s="60"/>
      <c r="I34" s="60"/>
      <c r="J34" s="80"/>
      <c r="K34" s="43"/>
    </row>
    <row r="35" spans="1:11" s="1" customFormat="1" ht="21.95" customHeight="1" x14ac:dyDescent="0.25">
      <c r="A35" s="41"/>
      <c r="B35" s="77" t="s">
        <v>74</v>
      </c>
      <c r="C35" s="247"/>
      <c r="D35" s="146">
        <f>D9+D19+D21+D27+D29+D25</f>
        <v>545405</v>
      </c>
      <c r="E35" s="49"/>
      <c r="F35" s="237"/>
      <c r="G35" s="239"/>
      <c r="H35" s="60"/>
      <c r="I35" s="60"/>
      <c r="J35" s="81"/>
      <c r="K35" s="43"/>
    </row>
    <row r="36" spans="1:11" s="1" customFormat="1" ht="6" customHeight="1" x14ac:dyDescent="0.25">
      <c r="A36" s="41"/>
      <c r="B36" s="48"/>
      <c r="C36" s="247"/>
      <c r="D36" s="145"/>
      <c r="E36" s="49"/>
      <c r="F36" s="237"/>
      <c r="G36" s="239"/>
      <c r="H36" s="60"/>
      <c r="I36" s="60"/>
      <c r="J36" s="81"/>
      <c r="K36" s="43"/>
    </row>
    <row r="37" spans="1:11" s="1" customFormat="1" ht="21.95" customHeight="1" x14ac:dyDescent="0.25">
      <c r="A37" s="41"/>
      <c r="B37" s="77" t="s">
        <v>75</v>
      </c>
      <c r="C37" s="247"/>
      <c r="D37" s="146">
        <f>D43-D35</f>
        <v>156595</v>
      </c>
      <c r="E37" s="49"/>
      <c r="F37" s="237"/>
      <c r="G37" s="239"/>
      <c r="H37" s="60"/>
      <c r="I37" s="60"/>
      <c r="J37" s="81"/>
      <c r="K37" s="43"/>
    </row>
    <row r="38" spans="1:11" s="1" customFormat="1" ht="6" customHeight="1" thickBot="1" x14ac:dyDescent="0.3">
      <c r="A38" s="83"/>
      <c r="B38" s="84"/>
      <c r="C38" s="248"/>
      <c r="D38" s="82"/>
      <c r="E38" s="85"/>
      <c r="F38" s="237"/>
      <c r="G38" s="240"/>
      <c r="H38" s="86"/>
      <c r="I38" s="86"/>
      <c r="J38" s="87"/>
      <c r="K38" s="88"/>
    </row>
    <row r="39" spans="1:11" s="1" customFormat="1" ht="6.95" customHeight="1" thickBot="1" x14ac:dyDescent="0.3">
      <c r="A39" s="41"/>
      <c r="B39" s="11"/>
      <c r="C39" s="89"/>
      <c r="D39" s="11"/>
      <c r="E39" s="90"/>
      <c r="H39" s="60"/>
      <c r="I39" s="74"/>
      <c r="J39" s="80"/>
    </row>
    <row r="40" spans="1:11" ht="5.0999999999999996" customHeight="1" thickBot="1" x14ac:dyDescent="0.3">
      <c r="A40" s="270"/>
      <c r="B40" s="91"/>
      <c r="C40" s="91"/>
      <c r="D40" s="92"/>
      <c r="E40" s="93"/>
      <c r="F40" s="273"/>
      <c r="G40" s="274"/>
      <c r="H40" s="94"/>
      <c r="I40" s="95"/>
      <c r="J40" s="96"/>
      <c r="K40" s="249"/>
    </row>
    <row r="41" spans="1:11" ht="32.1" customHeight="1" thickBot="1" x14ac:dyDescent="0.3">
      <c r="A41" s="271"/>
      <c r="B41" s="252" t="s">
        <v>76</v>
      </c>
      <c r="C41" s="253"/>
      <c r="D41" s="254"/>
      <c r="E41" s="97"/>
      <c r="F41" s="273"/>
      <c r="G41" s="275"/>
      <c r="H41" s="255" t="s">
        <v>77</v>
      </c>
      <c r="I41" s="256"/>
      <c r="J41" s="257"/>
      <c r="K41" s="250"/>
    </row>
    <row r="42" spans="1:11" ht="5.0999999999999996" customHeight="1" thickBot="1" x14ac:dyDescent="0.3">
      <c r="A42" s="271"/>
      <c r="B42" s="258"/>
      <c r="C42" s="258"/>
      <c r="D42" s="258"/>
      <c r="E42" s="98"/>
      <c r="F42" s="273"/>
      <c r="G42" s="275"/>
      <c r="H42" s="99"/>
      <c r="I42" s="100"/>
      <c r="J42" s="101"/>
      <c r="K42" s="250"/>
    </row>
    <row r="43" spans="1:11" ht="15.75" customHeight="1" x14ac:dyDescent="0.25">
      <c r="A43" s="271"/>
      <c r="B43" s="48" t="s">
        <v>78</v>
      </c>
      <c r="C43" s="259"/>
      <c r="D43" s="147">
        <v>702000</v>
      </c>
      <c r="E43" s="260"/>
      <c r="F43" s="273"/>
      <c r="G43" s="275"/>
      <c r="H43" s="262" t="s">
        <v>92</v>
      </c>
      <c r="I43" s="102"/>
      <c r="J43" s="265">
        <f>J23-J29</f>
        <v>24885</v>
      </c>
      <c r="K43" s="250"/>
    </row>
    <row r="44" spans="1:11" ht="5.0999999999999996" customHeight="1" x14ac:dyDescent="0.25">
      <c r="A44" s="271"/>
      <c r="B44" s="52"/>
      <c r="C44" s="259"/>
      <c r="D44" s="148"/>
      <c r="E44" s="260"/>
      <c r="F44" s="273"/>
      <c r="G44" s="275"/>
      <c r="H44" s="263"/>
      <c r="I44" s="103"/>
      <c r="J44" s="266"/>
      <c r="K44" s="250"/>
    </row>
    <row r="45" spans="1:11" ht="15.75" customHeight="1" thickBot="1" x14ac:dyDescent="0.3">
      <c r="A45" s="271"/>
      <c r="B45" s="48" t="s">
        <v>79</v>
      </c>
      <c r="C45" s="259"/>
      <c r="D45" s="149">
        <v>2.5000000000000001E-2</v>
      </c>
      <c r="E45" s="260"/>
      <c r="F45" s="273"/>
      <c r="G45" s="275"/>
      <c r="H45" s="264"/>
      <c r="I45" s="100"/>
      <c r="J45" s="267"/>
      <c r="K45" s="250"/>
    </row>
    <row r="46" spans="1:11" ht="5.0999999999999996" customHeight="1" x14ac:dyDescent="0.25">
      <c r="A46" s="271"/>
      <c r="B46" s="52"/>
      <c r="C46" s="259"/>
      <c r="D46" s="150"/>
      <c r="E46" s="260"/>
      <c r="F46" s="273"/>
      <c r="G46" s="275"/>
      <c r="H46" s="100"/>
      <c r="I46" s="100"/>
      <c r="J46" s="100"/>
      <c r="K46" s="250"/>
    </row>
    <row r="47" spans="1:11" ht="15.75" customHeight="1" x14ac:dyDescent="0.25">
      <c r="A47" s="271"/>
      <c r="B47" s="77" t="s">
        <v>80</v>
      </c>
      <c r="C47" s="259"/>
      <c r="D47" s="151">
        <f>D43*D45</f>
        <v>17550</v>
      </c>
      <c r="E47" s="260"/>
      <c r="F47" s="273"/>
      <c r="G47" s="275"/>
      <c r="H47" s="268" t="s">
        <v>15</v>
      </c>
      <c r="I47" s="100"/>
      <c r="J47" s="269" t="s">
        <v>15</v>
      </c>
      <c r="K47" s="250"/>
    </row>
    <row r="48" spans="1:11" ht="5.0999999999999996" customHeight="1" x14ac:dyDescent="0.25">
      <c r="A48" s="271"/>
      <c r="B48" s="52"/>
      <c r="C48" s="259"/>
      <c r="D48" s="152"/>
      <c r="E48" s="260"/>
      <c r="F48" s="273"/>
      <c r="G48" s="275"/>
      <c r="H48" s="268"/>
      <c r="I48" s="100"/>
      <c r="J48" s="269"/>
      <c r="K48" s="250"/>
    </row>
    <row r="49" spans="1:11" ht="15.75" customHeight="1" x14ac:dyDescent="0.25">
      <c r="A49" s="271"/>
      <c r="B49" s="48" t="s">
        <v>81</v>
      </c>
      <c r="C49" s="259"/>
      <c r="D49" s="153">
        <v>1700</v>
      </c>
      <c r="E49" s="260"/>
      <c r="F49" s="273"/>
      <c r="G49" s="275"/>
      <c r="H49" s="105"/>
      <c r="I49" s="100"/>
      <c r="J49" s="106"/>
      <c r="K49" s="250"/>
    </row>
    <row r="50" spans="1:11" ht="5.0999999999999996" customHeight="1" x14ac:dyDescent="0.25">
      <c r="A50" s="271"/>
      <c r="B50" s="52"/>
      <c r="C50" s="259"/>
      <c r="D50" s="152"/>
      <c r="E50" s="260"/>
      <c r="F50" s="273"/>
      <c r="G50" s="275"/>
      <c r="H50" s="290" t="s">
        <v>94</v>
      </c>
      <c r="I50" s="100"/>
      <c r="J50" s="289">
        <f>(D43*0.8)-D15</f>
        <v>561600</v>
      </c>
      <c r="K50" s="250"/>
    </row>
    <row r="51" spans="1:11" ht="15.75" customHeight="1" x14ac:dyDescent="0.25">
      <c r="A51" s="271"/>
      <c r="B51" s="77" t="s">
        <v>82</v>
      </c>
      <c r="C51" s="259"/>
      <c r="D51" s="151">
        <f>D43-D47-D49</f>
        <v>682750</v>
      </c>
      <c r="E51" s="260"/>
      <c r="F51" s="273"/>
      <c r="G51" s="275"/>
      <c r="H51" s="290"/>
      <c r="I51" s="100"/>
      <c r="J51" s="289"/>
      <c r="K51" s="250"/>
    </row>
    <row r="52" spans="1:11" ht="5.0999999999999996" customHeight="1" x14ac:dyDescent="0.25">
      <c r="A52" s="271"/>
      <c r="B52" s="52"/>
      <c r="C52" s="259"/>
      <c r="D52" s="104"/>
      <c r="E52" s="260"/>
      <c r="F52" s="273"/>
      <c r="G52" s="275"/>
      <c r="H52" s="290"/>
      <c r="I52" s="100"/>
      <c r="J52" s="289"/>
      <c r="K52" s="250"/>
    </row>
    <row r="53" spans="1:11" ht="5.0999999999999996" customHeight="1" x14ac:dyDescent="0.25">
      <c r="A53" s="271"/>
      <c r="B53" s="52"/>
      <c r="C53" s="259"/>
      <c r="D53" s="104"/>
      <c r="E53" s="260"/>
      <c r="F53" s="273"/>
      <c r="G53" s="275"/>
      <c r="H53" s="290"/>
      <c r="I53" s="100"/>
      <c r="J53" s="289"/>
      <c r="K53" s="250"/>
    </row>
    <row r="54" spans="1:11" ht="5.0999999999999996" customHeight="1" thickBot="1" x14ac:dyDescent="0.3">
      <c r="A54" s="271"/>
      <c r="B54" s="52"/>
      <c r="C54" s="259"/>
      <c r="D54" s="104"/>
      <c r="E54" s="260"/>
      <c r="F54" s="273"/>
      <c r="G54" s="275"/>
      <c r="H54" s="290"/>
      <c r="I54" s="100"/>
      <c r="J54" s="289"/>
      <c r="K54" s="250"/>
    </row>
    <row r="55" spans="1:11" ht="15.75" customHeight="1" x14ac:dyDescent="0.25">
      <c r="A55" s="271"/>
      <c r="B55" s="325" t="s">
        <v>134</v>
      </c>
      <c r="C55" s="259"/>
      <c r="D55" s="291">
        <f>D51-D35</f>
        <v>137345</v>
      </c>
      <c r="E55" s="260"/>
      <c r="F55" s="273"/>
      <c r="G55" s="275"/>
      <c r="H55" s="290"/>
      <c r="I55" s="100"/>
      <c r="J55" s="289"/>
      <c r="K55" s="250"/>
    </row>
    <row r="56" spans="1:11" ht="15.75" customHeight="1" thickBot="1" x14ac:dyDescent="0.3">
      <c r="A56" s="271"/>
      <c r="B56" s="326"/>
      <c r="C56" s="259"/>
      <c r="D56" s="292"/>
      <c r="E56" s="260"/>
      <c r="F56" s="273"/>
      <c r="G56" s="275"/>
      <c r="H56" s="171"/>
      <c r="I56" s="100"/>
      <c r="J56" s="170"/>
      <c r="K56" s="250"/>
    </row>
    <row r="57" spans="1:11" ht="5.0999999999999996" customHeight="1" x14ac:dyDescent="0.25">
      <c r="A57" s="271"/>
      <c r="B57" s="107"/>
      <c r="C57" s="259"/>
      <c r="D57" s="108"/>
      <c r="E57" s="260"/>
      <c r="F57" s="273"/>
      <c r="G57" s="275"/>
      <c r="H57" s="109"/>
      <c r="I57" s="109"/>
      <c r="J57" s="118"/>
      <c r="K57" s="250"/>
    </row>
    <row r="58" spans="1:11" ht="5.0999999999999996" customHeight="1" x14ac:dyDescent="0.25">
      <c r="A58" s="271"/>
      <c r="B58" s="107"/>
      <c r="C58" s="259"/>
      <c r="D58" s="108"/>
      <c r="E58" s="260"/>
      <c r="F58" s="273"/>
      <c r="G58" s="275"/>
      <c r="H58" s="109"/>
      <c r="I58" s="109"/>
      <c r="J58" s="118"/>
      <c r="K58" s="250"/>
    </row>
    <row r="59" spans="1:11" ht="15.75" customHeight="1" x14ac:dyDescent="0.25">
      <c r="A59" s="271"/>
      <c r="B59" s="110" t="s">
        <v>83</v>
      </c>
      <c r="C59" s="259"/>
      <c r="D59" s="154">
        <f>D55*0.3</f>
        <v>41203.5</v>
      </c>
      <c r="E59" s="260"/>
      <c r="F59" s="273"/>
      <c r="G59" s="275"/>
      <c r="H59" s="48" t="s">
        <v>15</v>
      </c>
      <c r="I59" s="100"/>
      <c r="J59" s="117" t="s">
        <v>15</v>
      </c>
      <c r="K59" s="250"/>
    </row>
    <row r="60" spans="1:11" ht="5.0999999999999996" customHeight="1" x14ac:dyDescent="0.25">
      <c r="A60" s="271"/>
      <c r="B60" s="111"/>
      <c r="C60" s="259"/>
      <c r="D60" s="155"/>
      <c r="E60" s="260"/>
      <c r="F60" s="273"/>
      <c r="G60" s="275"/>
      <c r="H60" s="109"/>
      <c r="I60" s="109"/>
      <c r="J60" s="109"/>
      <c r="K60" s="250"/>
    </row>
    <row r="61" spans="1:11" ht="21.75" customHeight="1" thickBot="1" x14ac:dyDescent="0.3">
      <c r="A61" s="271"/>
      <c r="B61" s="110" t="s">
        <v>84</v>
      </c>
      <c r="C61" s="259"/>
      <c r="D61" s="154">
        <f>D55-D59</f>
        <v>96141.5</v>
      </c>
      <c r="E61" s="260"/>
      <c r="F61" s="273"/>
      <c r="G61" s="275"/>
      <c r="H61" s="34"/>
      <c r="I61" s="34"/>
      <c r="J61" s="34"/>
      <c r="K61" s="250"/>
    </row>
    <row r="62" spans="1:11" ht="6" customHeight="1" x14ac:dyDescent="0.25">
      <c r="A62" s="271"/>
      <c r="B62" s="111"/>
      <c r="C62" s="112"/>
      <c r="D62" s="156"/>
      <c r="E62" s="260"/>
      <c r="F62" s="273"/>
      <c r="G62" s="275"/>
      <c r="H62" s="293" t="s">
        <v>93</v>
      </c>
      <c r="I62" s="34"/>
      <c r="J62" s="296">
        <f>D15+D21+D29+J50</f>
        <v>606600</v>
      </c>
      <c r="K62" s="250"/>
    </row>
    <row r="63" spans="1:11" ht="27.75" customHeight="1" x14ac:dyDescent="0.25">
      <c r="A63" s="271"/>
      <c r="B63" s="110" t="s">
        <v>85</v>
      </c>
      <c r="C63" s="112"/>
      <c r="D63" s="154">
        <f>D61+D31</f>
        <v>141546.5</v>
      </c>
      <c r="E63" s="260"/>
      <c r="F63" s="273"/>
      <c r="G63" s="275"/>
      <c r="H63" s="294"/>
      <c r="I63" s="34"/>
      <c r="J63" s="297"/>
      <c r="K63" s="250"/>
    </row>
    <row r="64" spans="1:11" ht="6" customHeight="1" x14ac:dyDescent="0.25">
      <c r="A64" s="271"/>
      <c r="B64" s="111"/>
      <c r="C64" s="112"/>
      <c r="D64" s="156"/>
      <c r="E64" s="260"/>
      <c r="F64" s="273"/>
      <c r="G64" s="275"/>
      <c r="H64" s="294"/>
      <c r="I64" s="34"/>
      <c r="J64" s="297"/>
      <c r="K64" s="250"/>
    </row>
    <row r="65" spans="1:11" ht="6" customHeight="1" thickBot="1" x14ac:dyDescent="0.3">
      <c r="A65" s="271"/>
      <c r="B65" s="111"/>
      <c r="C65" s="111"/>
      <c r="D65" s="157"/>
      <c r="E65" s="260"/>
      <c r="F65" s="273"/>
      <c r="G65" s="275"/>
      <c r="H65" s="295"/>
      <c r="I65" s="34"/>
      <c r="J65" s="298"/>
      <c r="K65" s="250"/>
    </row>
    <row r="66" spans="1:11" ht="5.0999999999999996" customHeight="1" x14ac:dyDescent="0.25">
      <c r="A66" s="271"/>
      <c r="B66" s="111"/>
      <c r="C66" s="111"/>
      <c r="D66" s="157"/>
      <c r="E66" s="260"/>
      <c r="F66" s="273"/>
      <c r="G66" s="275"/>
      <c r="H66" s="299" t="s">
        <v>15</v>
      </c>
      <c r="I66" s="300"/>
      <c r="J66" s="301" t="s">
        <v>15</v>
      </c>
      <c r="K66" s="250"/>
    </row>
    <row r="67" spans="1:11" ht="15.75" customHeight="1" x14ac:dyDescent="0.25">
      <c r="A67" s="271"/>
      <c r="B67" s="111" t="s">
        <v>86</v>
      </c>
      <c r="C67" s="112"/>
      <c r="D67" s="158">
        <v>1</v>
      </c>
      <c r="E67" s="260"/>
      <c r="F67" s="273"/>
      <c r="G67" s="275"/>
      <c r="H67" s="299"/>
      <c r="I67" s="300"/>
      <c r="J67" s="301"/>
      <c r="K67" s="250"/>
    </row>
    <row r="68" spans="1:11" ht="5.0999999999999996" customHeight="1" x14ac:dyDescent="0.25">
      <c r="A68" s="271"/>
      <c r="B68" s="111"/>
      <c r="C68" s="111"/>
      <c r="D68" s="111"/>
      <c r="E68" s="260"/>
      <c r="F68" s="273"/>
      <c r="G68" s="275"/>
      <c r="H68" s="299"/>
      <c r="I68" s="300"/>
      <c r="J68" s="301"/>
      <c r="K68" s="250"/>
    </row>
    <row r="69" spans="1:11" ht="5.0999999999999996" customHeight="1" x14ac:dyDescent="0.4">
      <c r="A69" s="271"/>
      <c r="B69" s="111"/>
      <c r="C69" s="111"/>
      <c r="D69" s="111"/>
      <c r="E69" s="260"/>
      <c r="F69" s="273"/>
      <c r="G69" s="275"/>
      <c r="H69" s="162" t="s">
        <v>15</v>
      </c>
      <c r="I69" s="300"/>
      <c r="J69" s="163" t="s">
        <v>15</v>
      </c>
      <c r="K69" s="250"/>
    </row>
    <row r="70" spans="1:11" ht="5.0999999999999996" customHeight="1" x14ac:dyDescent="0.25">
      <c r="A70" s="271"/>
      <c r="B70" s="111"/>
      <c r="C70" s="111"/>
      <c r="D70" s="111"/>
      <c r="E70" s="260"/>
      <c r="F70" s="273"/>
      <c r="G70" s="275"/>
      <c r="H70" s="302" t="s">
        <v>15</v>
      </c>
      <c r="I70" s="300"/>
      <c r="J70" s="301" t="s">
        <v>15</v>
      </c>
      <c r="K70" s="250"/>
    </row>
    <row r="71" spans="1:11" ht="23.25" customHeight="1" x14ac:dyDescent="0.25">
      <c r="A71" s="271"/>
      <c r="B71" s="323" t="s">
        <v>133</v>
      </c>
      <c r="C71" s="111"/>
      <c r="D71" s="330">
        <v>0.5</v>
      </c>
      <c r="E71" s="260"/>
      <c r="F71" s="273"/>
      <c r="G71" s="275"/>
      <c r="H71" s="302"/>
      <c r="I71" s="300"/>
      <c r="J71" s="301"/>
      <c r="K71" s="250"/>
    </row>
    <row r="72" spans="1:11" ht="13.5" customHeight="1" thickBot="1" x14ac:dyDescent="0.3">
      <c r="A72" s="271"/>
      <c r="B72" s="111"/>
      <c r="C72" s="111"/>
      <c r="D72" s="111"/>
      <c r="E72" s="260"/>
      <c r="F72" s="273"/>
      <c r="G72" s="275"/>
      <c r="H72" s="302"/>
      <c r="I72" s="300"/>
      <c r="J72" s="301"/>
      <c r="K72" s="250"/>
    </row>
    <row r="73" spans="1:11" ht="39.75" customHeight="1" thickBot="1" x14ac:dyDescent="0.3">
      <c r="A73" s="271"/>
      <c r="B73" s="327" t="s">
        <v>135</v>
      </c>
      <c r="C73" s="111"/>
      <c r="D73" s="324">
        <f>D55*D71</f>
        <v>68672.5</v>
      </c>
      <c r="E73" s="260"/>
      <c r="F73" s="273"/>
      <c r="G73" s="275"/>
      <c r="H73" s="302"/>
      <c r="I73" s="300"/>
      <c r="J73" s="301"/>
      <c r="K73" s="250"/>
    </row>
    <row r="74" spans="1:11" ht="15.75" customHeight="1" x14ac:dyDescent="0.25">
      <c r="A74" s="271"/>
      <c r="B74" s="111"/>
      <c r="C74" s="111"/>
      <c r="D74" s="111"/>
      <c r="E74" s="260"/>
      <c r="F74" s="273"/>
      <c r="G74" s="275"/>
      <c r="H74" s="302"/>
      <c r="I74" s="300"/>
      <c r="J74" s="303"/>
      <c r="K74" s="250"/>
    </row>
    <row r="75" spans="1:11" ht="5.0999999999999996" customHeight="1" x14ac:dyDescent="0.25">
      <c r="A75" s="271"/>
      <c r="B75" s="111"/>
      <c r="C75" s="111"/>
      <c r="D75" s="111"/>
      <c r="E75" s="260"/>
      <c r="F75" s="273"/>
      <c r="G75" s="275"/>
      <c r="H75" s="302"/>
      <c r="I75" s="300"/>
      <c r="J75" s="303"/>
      <c r="K75" s="250"/>
    </row>
    <row r="76" spans="1:11" ht="5.0999999999999996" customHeight="1" x14ac:dyDescent="0.4">
      <c r="A76" s="271"/>
      <c r="B76" s="111"/>
      <c r="C76" s="111"/>
      <c r="D76" s="111"/>
      <c r="E76" s="260"/>
      <c r="F76" s="273"/>
      <c r="G76" s="275"/>
      <c r="H76" s="162"/>
      <c r="I76" s="300"/>
      <c r="J76" s="163"/>
      <c r="K76" s="250"/>
    </row>
    <row r="77" spans="1:11" ht="25.5" customHeight="1" x14ac:dyDescent="0.25">
      <c r="A77" s="271"/>
      <c r="B77" s="328" t="s">
        <v>87</v>
      </c>
      <c r="C77" s="113"/>
      <c r="D77" s="159">
        <f>D7+D61</f>
        <v>281141.5</v>
      </c>
      <c r="E77" s="260"/>
      <c r="F77" s="273"/>
      <c r="G77" s="275"/>
      <c r="H77" s="164" t="s">
        <v>15</v>
      </c>
      <c r="I77" s="300"/>
      <c r="J77" s="165" t="s">
        <v>15</v>
      </c>
      <c r="K77" s="250"/>
    </row>
    <row r="78" spans="1:11" ht="8.1" customHeight="1" x14ac:dyDescent="0.25">
      <c r="A78" s="271"/>
      <c r="B78" s="172"/>
      <c r="C78" s="113"/>
      <c r="D78" s="160"/>
      <c r="E78" s="260"/>
      <c r="F78" s="273"/>
      <c r="G78" s="275"/>
      <c r="H78" s="166"/>
      <c r="I78" s="300"/>
      <c r="J78" s="167"/>
      <c r="K78" s="250"/>
    </row>
    <row r="79" spans="1:11" ht="42" customHeight="1" x14ac:dyDescent="0.25">
      <c r="A79" s="271"/>
      <c r="B79" s="329" t="s">
        <v>88</v>
      </c>
      <c r="C79" s="113"/>
      <c r="D79" s="161">
        <f>IF(D31=0,0,(D63/D31))</f>
        <v>3.117420988877877</v>
      </c>
      <c r="E79" s="260"/>
      <c r="F79" s="273"/>
      <c r="G79" s="275"/>
      <c r="H79" s="168" t="s">
        <v>15</v>
      </c>
      <c r="I79" s="300"/>
      <c r="J79" s="169" t="s">
        <v>15</v>
      </c>
      <c r="K79" s="250"/>
    </row>
    <row r="80" spans="1:11" ht="15" customHeight="1" thickBot="1" x14ac:dyDescent="0.3">
      <c r="A80" s="272"/>
      <c r="B80" s="304"/>
      <c r="C80" s="304"/>
      <c r="D80" s="304"/>
      <c r="E80" s="261"/>
      <c r="F80" s="273"/>
      <c r="G80" s="276"/>
      <c r="H80" s="304"/>
      <c r="I80" s="304"/>
      <c r="J80" s="304"/>
      <c r="K80" s="251"/>
    </row>
    <row r="81" spans="1:11" ht="15" customHeight="1" thickBot="1" x14ac:dyDescent="0.3">
      <c r="B81" s="259"/>
      <c r="C81" s="259"/>
      <c r="D81" s="259"/>
      <c r="E81" s="259"/>
      <c r="F81" s="259"/>
      <c r="G81" s="259"/>
      <c r="H81" s="259"/>
      <c r="I81" s="259"/>
      <c r="J81" s="259"/>
      <c r="K81" s="259"/>
    </row>
    <row r="82" spans="1:11" ht="27.6" customHeight="1" x14ac:dyDescent="0.25">
      <c r="A82" s="277" t="s">
        <v>89</v>
      </c>
      <c r="B82" s="278"/>
      <c r="C82" s="278"/>
      <c r="D82" s="278"/>
      <c r="E82" s="279"/>
      <c r="F82" s="34"/>
      <c r="G82" s="283" t="s">
        <v>90</v>
      </c>
      <c r="H82" s="284"/>
      <c r="I82" s="284"/>
      <c r="J82" s="284"/>
      <c r="K82" s="285"/>
    </row>
    <row r="83" spans="1:11" ht="15.75" customHeight="1" thickBot="1" x14ac:dyDescent="0.3">
      <c r="A83" s="280"/>
      <c r="B83" s="281"/>
      <c r="C83" s="281"/>
      <c r="D83" s="281"/>
      <c r="E83" s="282"/>
      <c r="F83" s="34"/>
      <c r="G83" s="286"/>
      <c r="H83" s="287"/>
      <c r="I83" s="287"/>
      <c r="J83" s="287"/>
      <c r="K83" s="288"/>
    </row>
    <row r="84" spans="1:11" ht="15.75" thickBot="1" x14ac:dyDescent="0.3"/>
    <row r="85" spans="1:11" x14ac:dyDescent="0.25">
      <c r="B85" s="221" t="s">
        <v>103</v>
      </c>
      <c r="C85" s="222"/>
      <c r="D85" s="222"/>
      <c r="E85" s="222"/>
      <c r="F85" s="222"/>
      <c r="G85" s="222"/>
      <c r="H85" s="222"/>
      <c r="I85" s="222"/>
      <c r="J85" s="222"/>
      <c r="K85" s="223"/>
    </row>
    <row r="86" spans="1:11" x14ac:dyDescent="0.25">
      <c r="B86" s="224"/>
      <c r="C86" s="225"/>
      <c r="D86" s="225"/>
      <c r="E86" s="225"/>
      <c r="F86" s="225"/>
      <c r="G86" s="225"/>
      <c r="H86" s="225"/>
      <c r="I86" s="225"/>
      <c r="J86" s="225"/>
      <c r="K86" s="226"/>
    </row>
    <row r="87" spans="1:11" x14ac:dyDescent="0.25">
      <c r="B87" s="224"/>
      <c r="C87" s="225"/>
      <c r="D87" s="225"/>
      <c r="E87" s="225"/>
      <c r="F87" s="225"/>
      <c r="G87" s="225"/>
      <c r="H87" s="225"/>
      <c r="I87" s="225"/>
      <c r="J87" s="225"/>
      <c r="K87" s="226"/>
    </row>
    <row r="88" spans="1:11" ht="15.75" thickBot="1" x14ac:dyDescent="0.3">
      <c r="B88" s="227"/>
      <c r="C88" s="228"/>
      <c r="D88" s="228"/>
      <c r="E88" s="228"/>
      <c r="F88" s="228"/>
      <c r="G88" s="228"/>
      <c r="H88" s="228"/>
      <c r="I88" s="228"/>
      <c r="J88" s="228"/>
      <c r="K88" s="229"/>
    </row>
  </sheetData>
  <sheetProtection formatColumns="0" selectLockedCells="1"/>
  <mergeCells count="38">
    <mergeCell ref="B81:K81"/>
    <mergeCell ref="A82:E83"/>
    <mergeCell ref="G82:K83"/>
    <mergeCell ref="J50:J55"/>
    <mergeCell ref="H50:H55"/>
    <mergeCell ref="B55:B56"/>
    <mergeCell ref="D55:D56"/>
    <mergeCell ref="H62:H65"/>
    <mergeCell ref="J62:J65"/>
    <mergeCell ref="H66:H68"/>
    <mergeCell ref="I66:I79"/>
    <mergeCell ref="J66:J68"/>
    <mergeCell ref="H70:H75"/>
    <mergeCell ref="J70:J75"/>
    <mergeCell ref="B80:D80"/>
    <mergeCell ref="H80:J80"/>
    <mergeCell ref="J43:J45"/>
    <mergeCell ref="H47:H48"/>
    <mergeCell ref="J47:J48"/>
    <mergeCell ref="A40:A80"/>
    <mergeCell ref="F40:F80"/>
    <mergeCell ref="G40:G80"/>
    <mergeCell ref="B85:K88"/>
    <mergeCell ref="A1:K1"/>
    <mergeCell ref="A2:K2"/>
    <mergeCell ref="A3:K3"/>
    <mergeCell ref="F4:F38"/>
    <mergeCell ref="G4:G38"/>
    <mergeCell ref="B5:D5"/>
    <mergeCell ref="H5:J5"/>
    <mergeCell ref="C7:C38"/>
    <mergeCell ref="K40:K80"/>
    <mergeCell ref="B41:D41"/>
    <mergeCell ref="H41:J41"/>
    <mergeCell ref="B42:D42"/>
    <mergeCell ref="C43:C61"/>
    <mergeCell ref="E43:E80"/>
    <mergeCell ref="H43:H45"/>
  </mergeCells>
  <conditionalFormatting sqref="I44 J43">
    <cfRule type="expression" dxfId="24" priority="4">
      <formula>$K$40&lt;0</formula>
    </cfRule>
  </conditionalFormatting>
  <conditionalFormatting sqref="J40">
    <cfRule type="expression" dxfId="23" priority="1">
      <formula>$K$40&gt;0</formula>
    </cfRule>
    <cfRule type="expression" dxfId="22" priority="2">
      <formula>$K$40=0</formula>
    </cfRule>
    <cfRule type="expression" dxfId="21" priority="3">
      <formula>$K$40&lt;0</formula>
    </cfRule>
  </conditionalFormatting>
  <pageMargins left="0.59055118110236227" right="0.39370078740157483" top="0.74803149606299213" bottom="0.74803149606299213" header="0.31496062992125984" footer="0.31496062992125984"/>
  <pageSetup paperSize="9" scale="5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9CB35-B68A-42E3-BB9A-3BF5D9D8F8D7}">
  <dimension ref="A1:S34"/>
  <sheetViews>
    <sheetView showZeros="0" tabSelected="1" zoomScaleNormal="100" workbookViewId="0">
      <selection activeCell="C4" sqref="C4:D28"/>
    </sheetView>
  </sheetViews>
  <sheetFormatPr defaultRowHeight="15" x14ac:dyDescent="0.25"/>
  <cols>
    <col min="1" max="2" width="3.5703125" customWidth="1"/>
    <col min="3" max="3" width="16.7109375" customWidth="1"/>
    <col min="4" max="4" width="12.28515625" style="1" customWidth="1"/>
    <col min="5" max="5" width="3.5703125" customWidth="1"/>
    <col min="6" max="6" width="16.7109375" customWidth="1"/>
    <col min="7" max="7" width="12.28515625" style="1" customWidth="1"/>
    <col min="8" max="8" width="3.5703125" customWidth="1"/>
    <col min="9" max="9" width="16.7109375" customWidth="1"/>
    <col min="10" max="10" width="12.28515625" style="1" customWidth="1"/>
    <col min="11" max="11" width="3.5703125" customWidth="1"/>
    <col min="12" max="12" width="16.7109375" customWidth="1"/>
    <col min="13" max="13" width="12.28515625" style="1" customWidth="1"/>
    <col min="14" max="14" width="3.5703125" customWidth="1"/>
    <col min="15" max="15" width="11.5703125" customWidth="1"/>
    <col min="16" max="16" width="12.28515625" style="1" customWidth="1"/>
    <col min="17" max="17" width="3.5703125" customWidth="1"/>
    <col min="18" max="18" width="11.5703125" customWidth="1"/>
    <col min="19" max="19" width="12.28515625" style="1" customWidth="1"/>
    <col min="20" max="20" width="4" customWidth="1"/>
  </cols>
  <sheetData>
    <row r="1" spans="1:19" ht="23.25" x14ac:dyDescent="0.25">
      <c r="A1" s="314" t="s">
        <v>95</v>
      </c>
      <c r="B1" s="315"/>
      <c r="C1" s="315"/>
      <c r="D1" s="315"/>
      <c r="E1" s="315"/>
      <c r="F1" s="315"/>
      <c r="G1" s="315"/>
      <c r="H1" s="315"/>
      <c r="I1" s="315"/>
      <c r="J1" s="315"/>
      <c r="K1" s="315"/>
      <c r="L1" s="315"/>
      <c r="M1" s="315"/>
      <c r="N1" s="315"/>
      <c r="O1" s="19"/>
    </row>
    <row r="2" spans="1:19" ht="15.75" thickBot="1" x14ac:dyDescent="0.3">
      <c r="B2" s="319"/>
      <c r="C2" s="319"/>
      <c r="D2" s="319"/>
      <c r="E2" s="319"/>
      <c r="F2" s="319"/>
      <c r="G2" s="319"/>
      <c r="H2" s="319"/>
      <c r="I2" s="319"/>
      <c r="J2" s="319"/>
      <c r="K2" s="319"/>
      <c r="L2" s="319"/>
      <c r="M2" s="319"/>
      <c r="N2" s="319"/>
      <c r="O2" s="19"/>
    </row>
    <row r="3" spans="1:19" ht="14.25" customHeight="1" thickBot="1" x14ac:dyDescent="0.3">
      <c r="B3" s="238"/>
      <c r="C3" s="313" t="s">
        <v>39</v>
      </c>
      <c r="D3" s="313"/>
      <c r="E3" s="320"/>
      <c r="F3" s="313" t="s">
        <v>38</v>
      </c>
      <c r="G3" s="313"/>
      <c r="H3" s="15"/>
      <c r="I3" s="313" t="s">
        <v>37</v>
      </c>
      <c r="J3" s="313"/>
      <c r="K3" s="320"/>
      <c r="L3" s="313" t="s">
        <v>27</v>
      </c>
      <c r="M3" s="313"/>
      <c r="N3" s="316"/>
      <c r="O3" s="19"/>
    </row>
    <row r="4" spans="1:19" ht="15.75" thickBot="1" x14ac:dyDescent="0.3">
      <c r="B4" s="239"/>
      <c r="C4" s="183" t="s">
        <v>26</v>
      </c>
      <c r="D4" s="173" t="s">
        <v>25</v>
      </c>
      <c r="E4" s="321"/>
      <c r="F4" s="183" t="s">
        <v>26</v>
      </c>
      <c r="G4" s="173" t="s">
        <v>15</v>
      </c>
      <c r="H4" s="321"/>
      <c r="I4" s="183" t="s">
        <v>26</v>
      </c>
      <c r="J4" s="173" t="s">
        <v>15</v>
      </c>
      <c r="K4" s="321"/>
      <c r="L4" s="183" t="s">
        <v>26</v>
      </c>
      <c r="M4" s="173" t="s">
        <v>15</v>
      </c>
      <c r="N4" s="317"/>
      <c r="O4" s="19"/>
    </row>
    <row r="5" spans="1:19" ht="15.75" thickBot="1" x14ac:dyDescent="0.3">
      <c r="B5" s="239"/>
      <c r="C5" s="184" t="s">
        <v>24</v>
      </c>
      <c r="D5" s="12"/>
      <c r="E5" s="321"/>
      <c r="F5" s="184" t="s">
        <v>24</v>
      </c>
      <c r="G5" s="12" t="s">
        <v>15</v>
      </c>
      <c r="H5" s="321"/>
      <c r="I5" s="184" t="s">
        <v>24</v>
      </c>
      <c r="J5" s="12"/>
      <c r="K5" s="321"/>
      <c r="L5" s="184" t="s">
        <v>24</v>
      </c>
      <c r="M5" s="12"/>
      <c r="N5" s="317"/>
      <c r="O5" s="19"/>
    </row>
    <row r="6" spans="1:19" ht="15.75" thickBot="1" x14ac:dyDescent="0.3">
      <c r="B6" s="239"/>
      <c r="C6" s="184" t="s">
        <v>23</v>
      </c>
      <c r="D6" s="12"/>
      <c r="E6" s="321"/>
      <c r="F6" s="184" t="s">
        <v>23</v>
      </c>
      <c r="G6" s="12"/>
      <c r="H6" s="321"/>
      <c r="I6" s="184" t="s">
        <v>23</v>
      </c>
      <c r="J6" s="12"/>
      <c r="K6" s="321"/>
      <c r="L6" s="184" t="s">
        <v>23</v>
      </c>
      <c r="M6" s="12"/>
      <c r="N6" s="317"/>
      <c r="O6" s="19"/>
    </row>
    <row r="7" spans="1:19" ht="15.75" thickBot="1" x14ac:dyDescent="0.3">
      <c r="B7" s="239"/>
      <c r="C7" s="184" t="s">
        <v>105</v>
      </c>
      <c r="D7" s="12"/>
      <c r="E7" s="321"/>
      <c r="F7" s="184" t="s">
        <v>105</v>
      </c>
      <c r="G7" s="12"/>
      <c r="H7" s="321"/>
      <c r="I7" s="184" t="s">
        <v>105</v>
      </c>
      <c r="J7" s="12"/>
      <c r="K7" s="321"/>
      <c r="L7" s="184" t="s">
        <v>105</v>
      </c>
      <c r="M7" s="12"/>
      <c r="N7" s="317"/>
      <c r="O7" s="19"/>
    </row>
    <row r="8" spans="1:19" ht="15.75" thickBot="1" x14ac:dyDescent="0.3">
      <c r="B8" s="239"/>
      <c r="C8" s="185" t="s">
        <v>22</v>
      </c>
      <c r="D8" s="17">
        <v>3</v>
      </c>
      <c r="E8" s="321"/>
      <c r="F8" s="185" t="s">
        <v>22</v>
      </c>
      <c r="G8" s="17" t="s">
        <v>15</v>
      </c>
      <c r="H8" s="321"/>
      <c r="I8" s="185" t="s">
        <v>22</v>
      </c>
      <c r="J8" s="17" t="s">
        <v>15</v>
      </c>
      <c r="K8" s="321"/>
      <c r="L8" s="185" t="s">
        <v>22</v>
      </c>
      <c r="M8" s="17" t="s">
        <v>15</v>
      </c>
      <c r="N8" s="317"/>
      <c r="O8" s="19"/>
      <c r="P8"/>
      <c r="S8"/>
    </row>
    <row r="9" spans="1:19" ht="15.75" thickBot="1" x14ac:dyDescent="0.3">
      <c r="B9" s="239"/>
      <c r="C9" s="19"/>
      <c r="D9" s="20"/>
      <c r="E9" s="321"/>
      <c r="F9" s="19"/>
      <c r="G9" s="20"/>
      <c r="H9" s="321"/>
      <c r="I9" s="19"/>
      <c r="J9" s="20"/>
      <c r="K9" s="321"/>
      <c r="L9" s="19"/>
      <c r="M9" s="20"/>
      <c r="N9" s="317"/>
      <c r="O9" s="19"/>
      <c r="P9"/>
      <c r="S9"/>
    </row>
    <row r="10" spans="1:19" ht="15.75" thickBot="1" x14ac:dyDescent="0.3">
      <c r="B10" s="239"/>
      <c r="C10" s="10" t="s">
        <v>18</v>
      </c>
      <c r="D10" s="7">
        <f>'Start Financials'!D4</f>
        <v>94000</v>
      </c>
      <c r="E10" s="321"/>
      <c r="F10" s="10" t="s">
        <v>18</v>
      </c>
      <c r="G10" s="7">
        <f>D22</f>
        <v>162673</v>
      </c>
      <c r="H10" s="321"/>
      <c r="I10" s="10" t="s">
        <v>18</v>
      </c>
      <c r="J10" s="7">
        <f>G22</f>
        <v>162673</v>
      </c>
      <c r="K10" s="321"/>
      <c r="L10" s="10" t="s">
        <v>18</v>
      </c>
      <c r="M10" s="7">
        <f>J22</f>
        <v>162673</v>
      </c>
      <c r="N10" s="317"/>
      <c r="O10" s="19"/>
      <c r="P10"/>
      <c r="S10"/>
    </row>
    <row r="11" spans="1:19" ht="15.75" thickBot="1" x14ac:dyDescent="0.3">
      <c r="B11" s="239"/>
      <c r="C11" s="10" t="s">
        <v>40</v>
      </c>
      <c r="D11" s="7">
        <f>'Start Financials'!D5</f>
        <v>68000</v>
      </c>
      <c r="E11" s="321"/>
      <c r="F11" s="10" t="s">
        <v>40</v>
      </c>
      <c r="G11" s="7">
        <f>D23</f>
        <v>68000</v>
      </c>
      <c r="H11" s="321"/>
      <c r="I11" s="10" t="s">
        <v>40</v>
      </c>
      <c r="J11" s="7">
        <f>G23</f>
        <v>68000</v>
      </c>
      <c r="K11" s="321"/>
      <c r="L11" s="10" t="s">
        <v>40</v>
      </c>
      <c r="M11" s="7">
        <f>J23</f>
        <v>68000</v>
      </c>
      <c r="N11" s="317"/>
      <c r="O11" s="19"/>
      <c r="P11"/>
      <c r="S11"/>
    </row>
    <row r="12" spans="1:19" ht="15.75" thickBot="1" x14ac:dyDescent="0.3">
      <c r="B12" s="239"/>
      <c r="C12" s="10" t="s">
        <v>16</v>
      </c>
      <c r="D12" s="7">
        <f>'Start Financials'!D6</f>
        <v>-13000</v>
      </c>
      <c r="E12" s="321"/>
      <c r="F12" s="10" t="s">
        <v>16</v>
      </c>
      <c r="G12" s="7">
        <f>D24</f>
        <v>-13000</v>
      </c>
      <c r="H12" s="321"/>
      <c r="I12" s="10" t="s">
        <v>16</v>
      </c>
      <c r="J12" s="7">
        <f>G24</f>
        <v>-13000</v>
      </c>
      <c r="K12" s="321"/>
      <c r="L12" s="10" t="s">
        <v>16</v>
      </c>
      <c r="M12" s="7">
        <f>J24</f>
        <v>-13000</v>
      </c>
      <c r="N12" s="317"/>
      <c r="O12" s="19"/>
      <c r="P12"/>
      <c r="S12"/>
    </row>
    <row r="13" spans="1:19" ht="15.75" thickBot="1" x14ac:dyDescent="0.3">
      <c r="B13" s="239"/>
      <c r="C13" s="10" t="s">
        <v>44</v>
      </c>
      <c r="D13" s="7">
        <f>'Start Financials'!D8</f>
        <v>228000</v>
      </c>
      <c r="E13" s="321"/>
      <c r="F13" s="10" t="s">
        <v>21</v>
      </c>
      <c r="G13" s="7">
        <f>D25</f>
        <v>228000</v>
      </c>
      <c r="H13" s="321"/>
      <c r="I13" s="10" t="s">
        <v>21</v>
      </c>
      <c r="J13" s="7">
        <f>G25</f>
        <v>228000</v>
      </c>
      <c r="K13" s="321"/>
      <c r="L13" s="10" t="s">
        <v>21</v>
      </c>
      <c r="M13" s="7">
        <f>J25</f>
        <v>228000</v>
      </c>
      <c r="N13" s="317"/>
      <c r="O13" s="19"/>
      <c r="P13"/>
      <c r="S13"/>
    </row>
    <row r="14" spans="1:19" ht="15.75" thickBot="1" x14ac:dyDescent="0.3">
      <c r="B14" s="239"/>
      <c r="C14" s="10" t="s">
        <v>19</v>
      </c>
      <c r="D14" s="7">
        <f>'Start Financials'!D9</f>
        <v>910000</v>
      </c>
      <c r="E14" s="321"/>
      <c r="F14" s="10" t="s">
        <v>19</v>
      </c>
      <c r="G14" s="7">
        <f>D26</f>
        <v>910000</v>
      </c>
      <c r="H14" s="321"/>
      <c r="I14" s="10" t="s">
        <v>19</v>
      </c>
      <c r="J14" s="7">
        <f>G26</f>
        <v>910000</v>
      </c>
      <c r="K14" s="321"/>
      <c r="L14" s="10" t="s">
        <v>19</v>
      </c>
      <c r="M14" s="7">
        <f>J26</f>
        <v>910000</v>
      </c>
      <c r="N14" s="317"/>
      <c r="O14" s="19"/>
      <c r="P14"/>
      <c r="S14"/>
    </row>
    <row r="15" spans="1:19" ht="15.75" thickBot="1" x14ac:dyDescent="0.3">
      <c r="B15" s="239"/>
      <c r="C15" s="179"/>
      <c r="D15" s="145"/>
      <c r="E15" s="321"/>
      <c r="F15" s="179"/>
      <c r="G15" s="145"/>
      <c r="H15" s="321"/>
      <c r="I15" s="179"/>
      <c r="J15" s="145"/>
      <c r="K15" s="321"/>
      <c r="L15" s="179"/>
      <c r="M15" s="145"/>
      <c r="N15" s="317"/>
      <c r="O15" s="19"/>
      <c r="P15"/>
      <c r="S15"/>
    </row>
    <row r="16" spans="1:19" ht="15.75" thickBot="1" x14ac:dyDescent="0.3">
      <c r="B16" s="239"/>
      <c r="C16" s="186" t="s">
        <v>14</v>
      </c>
      <c r="D16" s="9">
        <v>0</v>
      </c>
      <c r="E16" s="321"/>
      <c r="F16" s="186" t="s">
        <v>14</v>
      </c>
      <c r="G16" s="9">
        <v>0</v>
      </c>
      <c r="H16" s="321"/>
      <c r="I16" s="186" t="s">
        <v>14</v>
      </c>
      <c r="J16" s="9">
        <v>0</v>
      </c>
      <c r="K16" s="321"/>
      <c r="L16" s="186" t="s">
        <v>14</v>
      </c>
      <c r="M16" s="9">
        <v>0</v>
      </c>
      <c r="N16" s="317"/>
      <c r="O16" s="19"/>
      <c r="P16"/>
      <c r="S16"/>
    </row>
    <row r="17" spans="2:19" ht="15.75" thickBot="1" x14ac:dyDescent="0.3">
      <c r="B17" s="239"/>
      <c r="C17" s="186" t="s">
        <v>12</v>
      </c>
      <c r="D17" s="9">
        <v>68673</v>
      </c>
      <c r="E17" s="321"/>
      <c r="F17" s="186" t="s">
        <v>12</v>
      </c>
      <c r="G17" s="9">
        <v>0</v>
      </c>
      <c r="H17" s="321"/>
      <c r="I17" s="186" t="s">
        <v>12</v>
      </c>
      <c r="J17" s="9">
        <v>0</v>
      </c>
      <c r="K17" s="321"/>
      <c r="L17" s="186" t="s">
        <v>12</v>
      </c>
      <c r="M17" s="9">
        <v>0</v>
      </c>
      <c r="N17" s="317"/>
      <c r="O17" s="19"/>
      <c r="P17"/>
      <c r="S17"/>
    </row>
    <row r="18" spans="2:19" ht="15.75" thickBot="1" x14ac:dyDescent="0.3">
      <c r="B18" s="239"/>
      <c r="C18" s="187" t="s">
        <v>122</v>
      </c>
      <c r="D18" s="9">
        <v>0</v>
      </c>
      <c r="E18" s="321"/>
      <c r="F18" s="187" t="s">
        <v>122</v>
      </c>
      <c r="G18" s="9">
        <v>0</v>
      </c>
      <c r="H18" s="321"/>
      <c r="I18" s="187" t="s">
        <v>122</v>
      </c>
      <c r="J18" s="9">
        <v>0</v>
      </c>
      <c r="K18" s="321"/>
      <c r="L18" s="187" t="s">
        <v>122</v>
      </c>
      <c r="M18" s="9">
        <v>0</v>
      </c>
      <c r="N18" s="317"/>
      <c r="O18" s="19"/>
      <c r="P18"/>
      <c r="S18"/>
    </row>
    <row r="19" spans="2:19" ht="15.75" thickBot="1" x14ac:dyDescent="0.3">
      <c r="B19" s="239"/>
      <c r="C19" s="186" t="s">
        <v>121</v>
      </c>
      <c r="D19" s="9">
        <v>0</v>
      </c>
      <c r="E19" s="321"/>
      <c r="F19" s="186" t="s">
        <v>121</v>
      </c>
      <c r="G19" s="9">
        <v>0</v>
      </c>
      <c r="H19" s="321"/>
      <c r="I19" s="186" t="s">
        <v>121</v>
      </c>
      <c r="J19" s="9">
        <v>0</v>
      </c>
      <c r="K19" s="321"/>
      <c r="L19" s="186" t="s">
        <v>121</v>
      </c>
      <c r="M19" s="9">
        <v>0</v>
      </c>
      <c r="N19" s="317"/>
      <c r="O19" s="19"/>
      <c r="P19"/>
      <c r="S19"/>
    </row>
    <row r="20" spans="2:19" ht="15.75" thickBot="1" x14ac:dyDescent="0.3">
      <c r="B20" s="239"/>
      <c r="C20" s="186" t="s">
        <v>10</v>
      </c>
      <c r="D20" s="9">
        <v>0</v>
      </c>
      <c r="E20" s="321"/>
      <c r="F20" s="186" t="s">
        <v>10</v>
      </c>
      <c r="G20" s="9">
        <v>0</v>
      </c>
      <c r="H20" s="321"/>
      <c r="I20" s="186" t="s">
        <v>10</v>
      </c>
      <c r="J20" s="9">
        <v>0</v>
      </c>
      <c r="K20" s="321"/>
      <c r="L20" s="186" t="s">
        <v>10</v>
      </c>
      <c r="M20" s="9">
        <v>0</v>
      </c>
      <c r="N20" s="317"/>
      <c r="O20" s="19"/>
      <c r="P20"/>
      <c r="S20"/>
    </row>
    <row r="21" spans="2:19" ht="15.75" thickBot="1" x14ac:dyDescent="0.3">
      <c r="B21" s="239"/>
      <c r="C21" s="180"/>
      <c r="D21" s="181"/>
      <c r="E21" s="321"/>
      <c r="F21" s="180"/>
      <c r="G21" s="181"/>
      <c r="H21" s="321"/>
      <c r="I21" s="180"/>
      <c r="J21" s="181"/>
      <c r="K21" s="321"/>
      <c r="L21" s="180"/>
      <c r="M21" s="181"/>
      <c r="N21" s="317"/>
      <c r="O21" s="19"/>
      <c r="P21"/>
      <c r="S21"/>
    </row>
    <row r="22" spans="2:19" ht="15.75" thickBot="1" x14ac:dyDescent="0.3">
      <c r="B22" s="239"/>
      <c r="C22" s="10" t="s">
        <v>8</v>
      </c>
      <c r="D22" s="7">
        <f>+D10+D17</f>
        <v>162673</v>
      </c>
      <c r="E22" s="321"/>
      <c r="F22" s="10" t="s">
        <v>8</v>
      </c>
      <c r="G22" s="7">
        <f>G10+G17</f>
        <v>162673</v>
      </c>
      <c r="H22" s="321"/>
      <c r="I22" s="10" t="s">
        <v>8</v>
      </c>
      <c r="J22" s="7">
        <f>J10+J17</f>
        <v>162673</v>
      </c>
      <c r="K22" s="321"/>
      <c r="L22" s="10" t="s">
        <v>8</v>
      </c>
      <c r="M22" s="7">
        <f>M10+M17</f>
        <v>162673</v>
      </c>
      <c r="N22" s="317"/>
      <c r="O22" s="19"/>
      <c r="P22"/>
      <c r="S22"/>
    </row>
    <row r="23" spans="2:19" ht="15.75" thickBot="1" x14ac:dyDescent="0.3">
      <c r="B23" s="239"/>
      <c r="C23" s="10" t="s">
        <v>41</v>
      </c>
      <c r="D23" s="8">
        <f>D11+D20</f>
        <v>68000</v>
      </c>
      <c r="E23" s="321"/>
      <c r="F23" s="10" t="s">
        <v>41</v>
      </c>
      <c r="G23" s="8">
        <f>G11+G20</f>
        <v>68000</v>
      </c>
      <c r="H23" s="321"/>
      <c r="I23" s="10" t="s">
        <v>41</v>
      </c>
      <c r="J23" s="8">
        <f>J11+J20</f>
        <v>68000</v>
      </c>
      <c r="K23" s="321"/>
      <c r="L23" s="10" t="s">
        <v>41</v>
      </c>
      <c r="M23" s="8">
        <f>M11+M20</f>
        <v>68000</v>
      </c>
      <c r="N23" s="317"/>
      <c r="O23" s="19"/>
      <c r="P23"/>
      <c r="S23"/>
    </row>
    <row r="24" spans="2:19" ht="15.75" thickBot="1" x14ac:dyDescent="0.3">
      <c r="B24" s="239"/>
      <c r="C24" s="10" t="s">
        <v>42</v>
      </c>
      <c r="D24" s="8">
        <f>D12+D16</f>
        <v>-13000</v>
      </c>
      <c r="E24" s="321"/>
      <c r="F24" s="10" t="s">
        <v>42</v>
      </c>
      <c r="G24" s="8">
        <f>G12+G16</f>
        <v>-13000</v>
      </c>
      <c r="H24" s="321"/>
      <c r="I24" s="10" t="s">
        <v>42</v>
      </c>
      <c r="J24" s="8">
        <f>J12+J16</f>
        <v>-13000</v>
      </c>
      <c r="K24" s="321"/>
      <c r="L24" s="10" t="s">
        <v>42</v>
      </c>
      <c r="M24" s="8">
        <f>M12+M16</f>
        <v>-13000</v>
      </c>
      <c r="N24" s="317"/>
      <c r="O24" s="19"/>
      <c r="P24"/>
      <c r="S24"/>
    </row>
    <row r="25" spans="2:19" ht="15.75" thickBot="1" x14ac:dyDescent="0.3">
      <c r="B25" s="239"/>
      <c r="C25" s="10" t="s">
        <v>9</v>
      </c>
      <c r="D25" s="7">
        <f>D13+D20</f>
        <v>228000</v>
      </c>
      <c r="E25" s="321"/>
      <c r="F25" s="10" t="s">
        <v>9</v>
      </c>
      <c r="G25" s="7">
        <f>G13+G20</f>
        <v>228000</v>
      </c>
      <c r="H25" s="321"/>
      <c r="I25" s="10" t="s">
        <v>9</v>
      </c>
      <c r="J25" s="7">
        <f>J13+J20</f>
        <v>228000</v>
      </c>
      <c r="K25" s="321"/>
      <c r="L25" s="10" t="s">
        <v>9</v>
      </c>
      <c r="M25" s="7">
        <f>M13+M20</f>
        <v>228000</v>
      </c>
      <c r="N25" s="317"/>
      <c r="O25" s="19"/>
      <c r="P25"/>
      <c r="S25"/>
    </row>
    <row r="26" spans="2:19" ht="15.75" thickBot="1" x14ac:dyDescent="0.3">
      <c r="B26" s="239"/>
      <c r="C26" s="10" t="s">
        <v>43</v>
      </c>
      <c r="D26" s="7">
        <f>D14+D18</f>
        <v>910000</v>
      </c>
      <c r="E26" s="321"/>
      <c r="F26" s="10" t="s">
        <v>43</v>
      </c>
      <c r="G26" s="7">
        <f>G14+G18+G19</f>
        <v>910000</v>
      </c>
      <c r="H26" s="321"/>
      <c r="I26" s="10" t="s">
        <v>43</v>
      </c>
      <c r="J26" s="7">
        <f>J14+J18</f>
        <v>910000</v>
      </c>
      <c r="K26" s="321"/>
      <c r="L26" s="10" t="s">
        <v>43</v>
      </c>
      <c r="M26" s="7">
        <f>M14+M18</f>
        <v>910000</v>
      </c>
      <c r="N26" s="317"/>
      <c r="O26" s="19"/>
      <c r="P26"/>
      <c r="S26"/>
    </row>
    <row r="27" spans="2:19" ht="15.75" thickBot="1" x14ac:dyDescent="0.3">
      <c r="B27" s="239"/>
      <c r="C27" s="182" t="s">
        <v>7</v>
      </c>
      <c r="D27" s="35">
        <f>D26/D25</f>
        <v>3.9912280701754388</v>
      </c>
      <c r="E27" s="321"/>
      <c r="F27" s="182" t="s">
        <v>7</v>
      </c>
      <c r="G27" s="35">
        <f>G26/G25</f>
        <v>3.9912280701754388</v>
      </c>
      <c r="H27" s="321"/>
      <c r="I27" s="182" t="s">
        <v>7</v>
      </c>
      <c r="J27" s="35">
        <f>J26/J25</f>
        <v>3.9912280701754388</v>
      </c>
      <c r="K27" s="321"/>
      <c r="L27" s="182" t="s">
        <v>7</v>
      </c>
      <c r="M27" s="35">
        <f>M26/M25</f>
        <v>3.9912280701754388</v>
      </c>
      <c r="N27" s="317"/>
      <c r="O27" s="19"/>
    </row>
    <row r="28" spans="2:19" ht="15.75" thickBot="1" x14ac:dyDescent="0.3">
      <c r="B28" s="239"/>
      <c r="C28" s="10" t="s">
        <v>119</v>
      </c>
      <c r="D28" s="7">
        <f>('Start Financials'!$D$11-'Planning Flowchart 1 '!D27)*'Planning Flowchart 1 '!D25</f>
        <v>457999.99999999994</v>
      </c>
      <c r="E28" s="176"/>
      <c r="F28" s="10" t="s">
        <v>119</v>
      </c>
      <c r="G28" s="7">
        <f>('Start Financials'!D11-'Planning Flowchart 1 '!G27)*G25</f>
        <v>457999.99999999994</v>
      </c>
      <c r="H28" s="176"/>
      <c r="I28" s="10" t="s">
        <v>119</v>
      </c>
      <c r="J28" s="7">
        <f>('Start Financials'!D11-'Planning Flowchart 1 '!J27)*'Planning Flowchart 1 '!J25</f>
        <v>457999.99999999994</v>
      </c>
      <c r="K28" s="176"/>
      <c r="L28" s="10" t="s">
        <v>119</v>
      </c>
      <c r="M28" s="7">
        <f>('Start Financials'!$D$11-'Planning Flowchart 1 '!M27)*'Planning Flowchart 1 '!M25</f>
        <v>457999.99999999994</v>
      </c>
      <c r="N28" s="317"/>
      <c r="O28" s="19"/>
      <c r="R28" t="s">
        <v>120</v>
      </c>
    </row>
    <row r="29" spans="2:19" ht="15.75" thickBot="1" x14ac:dyDescent="0.3">
      <c r="B29" s="240"/>
      <c r="C29" s="319"/>
      <c r="D29" s="319"/>
      <c r="E29" s="319"/>
      <c r="F29" s="319"/>
      <c r="G29" s="319"/>
      <c r="H29" s="319"/>
      <c r="I29" s="319"/>
      <c r="J29" s="319"/>
      <c r="K29" s="319"/>
      <c r="L29" s="319"/>
      <c r="M29" s="319"/>
      <c r="N29" s="318"/>
      <c r="O29" s="19"/>
    </row>
    <row r="30" spans="2:19" ht="15.75" thickBot="1" x14ac:dyDescent="0.3">
      <c r="B30" s="322"/>
      <c r="C30" s="322"/>
      <c r="D30" s="322"/>
      <c r="E30" s="322"/>
      <c r="F30" s="322"/>
      <c r="G30" s="322"/>
      <c r="H30" s="322"/>
      <c r="I30" s="322"/>
      <c r="J30" s="322"/>
      <c r="K30" s="322"/>
      <c r="L30" s="322"/>
      <c r="M30" s="322"/>
      <c r="N30" s="322"/>
    </row>
    <row r="31" spans="2:19" x14ac:dyDescent="0.25">
      <c r="B31" s="193" t="s">
        <v>104</v>
      </c>
      <c r="C31" s="305"/>
      <c r="D31" s="305"/>
      <c r="E31" s="305"/>
      <c r="F31" s="305"/>
      <c r="G31" s="305"/>
      <c r="H31" s="305"/>
      <c r="I31" s="305"/>
      <c r="J31" s="305"/>
      <c r="K31" s="305"/>
      <c r="L31" s="305"/>
      <c r="M31" s="305"/>
      <c r="N31" s="306"/>
    </row>
    <row r="32" spans="2:19" x14ac:dyDescent="0.25">
      <c r="B32" s="307"/>
      <c r="C32" s="308"/>
      <c r="D32" s="308"/>
      <c r="E32" s="308"/>
      <c r="F32" s="308"/>
      <c r="G32" s="308"/>
      <c r="H32" s="308"/>
      <c r="I32" s="308"/>
      <c r="J32" s="308"/>
      <c r="K32" s="308"/>
      <c r="L32" s="308"/>
      <c r="M32" s="308"/>
      <c r="N32" s="309"/>
    </row>
    <row r="33" spans="2:14" x14ac:dyDescent="0.25">
      <c r="B33" s="307"/>
      <c r="C33" s="308"/>
      <c r="D33" s="308"/>
      <c r="E33" s="308"/>
      <c r="F33" s="308"/>
      <c r="G33" s="308"/>
      <c r="H33" s="308"/>
      <c r="I33" s="308"/>
      <c r="J33" s="308"/>
      <c r="K33" s="308"/>
      <c r="L33" s="308"/>
      <c r="M33" s="308"/>
      <c r="N33" s="309"/>
    </row>
    <row r="34" spans="2:14" ht="15.75" thickBot="1" x14ac:dyDescent="0.3">
      <c r="B34" s="310"/>
      <c r="C34" s="311"/>
      <c r="D34" s="311"/>
      <c r="E34" s="311"/>
      <c r="F34" s="311"/>
      <c r="G34" s="311"/>
      <c r="H34" s="311"/>
      <c r="I34" s="311"/>
      <c r="J34" s="311"/>
      <c r="K34" s="311"/>
      <c r="L34" s="311"/>
      <c r="M34" s="311"/>
      <c r="N34" s="312"/>
    </row>
  </sheetData>
  <sheetProtection formatColumns="0" selectLockedCells="1"/>
  <mergeCells count="14">
    <mergeCell ref="B31:N34"/>
    <mergeCell ref="L3:M3"/>
    <mergeCell ref="A1:N1"/>
    <mergeCell ref="C3:D3"/>
    <mergeCell ref="F3:G3"/>
    <mergeCell ref="I3:J3"/>
    <mergeCell ref="B3:B29"/>
    <mergeCell ref="N3:N29"/>
    <mergeCell ref="C29:M29"/>
    <mergeCell ref="K3:K27"/>
    <mergeCell ref="H4:H27"/>
    <mergeCell ref="E3:E27"/>
    <mergeCell ref="B2:N2"/>
    <mergeCell ref="B30:N30"/>
  </mergeCells>
  <dataValidations count="5">
    <dataValidation type="whole" showInputMessage="1" showErrorMessage="1" promptTitle="Input Passive Income" prompt="Enter your deal passive income" sqref="D16 J16 G16 M16" xr:uid="{D1193A42-FB1A-477F-BC8F-2FEE3F1851DE}">
      <formula1>0</formula1>
      <formula2>9999</formula2>
    </dataValidation>
    <dataValidation type="whole" showInputMessage="1" showErrorMessage="1" promptTitle="Deal Profit" prompt="Enter your deal profit" sqref="J17 G17 M17 D17" xr:uid="{CAA78E0A-0C8F-42CD-B491-005D5C6FDD2D}">
      <formula1>0</formula1>
      <formula2>999999</formula2>
    </dataValidation>
    <dataValidation type="whole" showInputMessage="1" showErrorMessage="1" promptTitle="Deal Debt" prompt="Enter your deal loan debt - include Redraws(draw downs)" sqref="J18 G18 D18 M18" xr:uid="{0C4A99F1-E34E-41E8-91EE-D88B61DD79B3}">
      <formula1>0</formula1>
      <formula2>999999</formula2>
    </dataValidation>
    <dataValidation type="whole" showInputMessage="1" showErrorMessage="1" promptTitle="Deal Gross Rent" prompt="Enter the deal redraw (drawdown)" sqref="J19 G19 D19 M19" xr:uid="{5726CD86-7700-444C-BECF-882CDDE900E5}">
      <formula1>0</formula1>
      <formula2>999999</formula2>
    </dataValidation>
    <dataValidation type="whole" showInputMessage="1" showErrorMessage="1" promptTitle="Deal Gross Rent" prompt="Enter the deal annual gross rent" sqref="J20:J21 G20:G21 D20:D21 M20:M21" xr:uid="{C46E2669-A666-453E-9E2C-A05065BDCCFE}">
      <formula1>0</formula1>
      <formula2>999999</formula2>
    </dataValidation>
  </dataValidations>
  <pageMargins left="0.7" right="0.7" top="0.75" bottom="0.75" header="0.3" footer="0.3"/>
  <pageSetup paperSize="9" orientation="landscape" horizontalDpi="0" verticalDpi="0" r:id="rId1"/>
  <legacyDrawing r:id="rId2"/>
  <extLst>
    <ext xmlns:x14="http://schemas.microsoft.com/office/spreadsheetml/2009/9/main" uri="{78C0D931-6437-407d-A8EE-F0AAD7539E65}">
      <x14:conditionalFormattings>
        <x14:conditionalFormatting xmlns:xm="http://schemas.microsoft.com/office/excel/2006/main">
          <x14:cfRule type="cellIs" priority="14" operator="greaterThan" id="{C4F2D866-2D0E-4C6F-992F-B94199BA680E}">
            <xm:f>'Start Financials'!$D$11</xm:f>
            <x14:dxf>
              <font>
                <color rgb="FF9C0006"/>
              </font>
              <fill>
                <patternFill>
                  <bgColor rgb="FFFFC7CE"/>
                </patternFill>
              </fill>
            </x14:dxf>
          </x14:cfRule>
          <xm:sqref>D27:D28</xm:sqref>
        </x14:conditionalFormatting>
        <x14:conditionalFormatting xmlns:xm="http://schemas.microsoft.com/office/excel/2006/main">
          <x14:cfRule type="cellIs" priority="11" operator="greaterThan" id="{E788C1FF-EC83-4526-9D94-5206238B5FA2}">
            <xm:f>'Start Financials'!$D$11</xm:f>
            <x14:dxf>
              <font>
                <color rgb="FF9C0006"/>
              </font>
              <fill>
                <patternFill>
                  <bgColor rgb="FFFFC7CE"/>
                </patternFill>
              </fill>
            </x14:dxf>
          </x14:cfRule>
          <xm:sqref>G27</xm:sqref>
        </x14:conditionalFormatting>
        <x14:conditionalFormatting xmlns:xm="http://schemas.microsoft.com/office/excel/2006/main">
          <x14:cfRule type="cellIs" priority="10" operator="greaterThan" id="{DF6CE0CF-CD67-47D5-8CAB-CD4D20AA6040}">
            <xm:f>'Start Financials'!$D$11</xm:f>
            <x14:dxf>
              <font>
                <color rgb="FF9C0006"/>
              </font>
              <fill>
                <patternFill>
                  <bgColor rgb="FFFFC7CE"/>
                </patternFill>
              </fill>
            </x14:dxf>
          </x14:cfRule>
          <xm:sqref>J27</xm:sqref>
        </x14:conditionalFormatting>
        <x14:conditionalFormatting xmlns:xm="http://schemas.microsoft.com/office/excel/2006/main">
          <x14:cfRule type="cellIs" priority="9" operator="greaterThan" id="{90E7AC47-8892-4DEF-BBAD-DB6E84C82F5B}">
            <xm:f>'Start Financials'!$D$11</xm:f>
            <x14:dxf>
              <font>
                <color rgb="FF9C0006"/>
              </font>
              <fill>
                <patternFill>
                  <bgColor rgb="FFFFC7CE"/>
                </patternFill>
              </fill>
            </x14:dxf>
          </x14:cfRule>
          <xm:sqref>M27</xm:sqref>
        </x14:conditionalFormatting>
        <x14:conditionalFormatting xmlns:xm="http://schemas.microsoft.com/office/excel/2006/main">
          <x14:cfRule type="cellIs" priority="5" operator="greaterThan" id="{FFD6C76B-22AD-4352-BC8F-1AE6A5F49462}">
            <xm:f>'Start Financials'!$D$11</xm:f>
            <x14:dxf>
              <font>
                <color rgb="FF9C0006"/>
              </font>
              <fill>
                <patternFill>
                  <bgColor rgb="FFFFC7CE"/>
                </patternFill>
              </fill>
            </x14:dxf>
          </x14:cfRule>
          <xm:sqref>G28</xm:sqref>
        </x14:conditionalFormatting>
        <x14:conditionalFormatting xmlns:xm="http://schemas.microsoft.com/office/excel/2006/main">
          <x14:cfRule type="cellIs" priority="4" operator="greaterThan" id="{A29F342F-0615-41B4-91AD-159D5602DD98}">
            <xm:f>'Start Financials'!$D$11</xm:f>
            <x14:dxf>
              <font>
                <color rgb="FF9C0006"/>
              </font>
              <fill>
                <patternFill>
                  <bgColor rgb="FFFFC7CE"/>
                </patternFill>
              </fill>
            </x14:dxf>
          </x14:cfRule>
          <xm:sqref>J28</xm:sqref>
        </x14:conditionalFormatting>
        <x14:conditionalFormatting xmlns:xm="http://schemas.microsoft.com/office/excel/2006/main">
          <x14:cfRule type="cellIs" priority="1" operator="greaterThan" id="{202444E6-C76C-48F4-AFC1-C66CDF315B53}">
            <xm:f>'Start Financials'!$D$11</xm:f>
            <x14:dxf>
              <font>
                <color rgb="FF9C0006"/>
              </font>
              <fill>
                <patternFill>
                  <bgColor rgb="FFFFC7CE"/>
                </patternFill>
              </fill>
            </x14:dxf>
          </x14:cfRule>
          <xm:sqref>M28</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0FBE0-A804-4DBE-A33B-79EC0480C9F8}">
  <dimension ref="A1:S34"/>
  <sheetViews>
    <sheetView showZeros="0" zoomScaleNormal="100" workbookViewId="0">
      <selection activeCell="M20" sqref="M20"/>
    </sheetView>
  </sheetViews>
  <sheetFormatPr defaultRowHeight="15" x14ac:dyDescent="0.25"/>
  <cols>
    <col min="1" max="2" width="3.5703125" customWidth="1"/>
    <col min="3" max="3" width="16.7109375" customWidth="1"/>
    <col min="4" max="4" width="12.28515625" style="1" customWidth="1"/>
    <col min="5" max="5" width="3.5703125" customWidth="1"/>
    <col min="6" max="6" width="16.7109375" customWidth="1"/>
    <col min="7" max="7" width="12.28515625" style="1" customWidth="1"/>
    <col min="8" max="8" width="3.5703125" customWidth="1"/>
    <col min="9" max="9" width="16.7109375" customWidth="1"/>
    <col min="10" max="10" width="12.28515625" style="1" customWidth="1"/>
    <col min="11" max="11" width="3.5703125" customWidth="1"/>
    <col min="12" max="12" width="16.7109375" customWidth="1"/>
    <col min="13" max="13" width="12.28515625" style="1" customWidth="1"/>
    <col min="14" max="14" width="3.5703125" customWidth="1"/>
    <col min="15" max="15" width="11.5703125" customWidth="1"/>
    <col min="16" max="16" width="12.28515625" style="1" customWidth="1"/>
    <col min="17" max="17" width="3.5703125" customWidth="1"/>
    <col min="18" max="18" width="11.5703125" customWidth="1"/>
    <col min="19" max="19" width="12.28515625" style="1" customWidth="1"/>
    <col min="20" max="20" width="4" customWidth="1"/>
  </cols>
  <sheetData>
    <row r="1" spans="1:19" ht="23.25" x14ac:dyDescent="0.25">
      <c r="A1" s="314" t="s">
        <v>96</v>
      </c>
      <c r="B1" s="315"/>
      <c r="C1" s="315"/>
      <c r="D1" s="315"/>
      <c r="E1" s="315"/>
      <c r="F1" s="315"/>
      <c r="G1" s="315"/>
      <c r="H1" s="315"/>
      <c r="I1" s="315"/>
      <c r="J1" s="315"/>
      <c r="K1" s="315"/>
      <c r="L1" s="315"/>
      <c r="M1" s="315"/>
      <c r="N1" s="315"/>
      <c r="O1" s="19"/>
    </row>
    <row r="2" spans="1:19" ht="15.75" thickBot="1" x14ac:dyDescent="0.3">
      <c r="B2" s="319"/>
      <c r="C2" s="319"/>
      <c r="D2" s="319"/>
      <c r="E2" s="319"/>
      <c r="F2" s="319"/>
      <c r="G2" s="319"/>
      <c r="H2" s="319"/>
      <c r="I2" s="319"/>
      <c r="J2" s="319"/>
      <c r="K2" s="319"/>
      <c r="L2" s="319"/>
      <c r="M2" s="319"/>
      <c r="N2" s="319"/>
      <c r="O2" s="19"/>
    </row>
    <row r="3" spans="1:19" ht="14.25" customHeight="1" thickBot="1" x14ac:dyDescent="0.3">
      <c r="B3" s="238"/>
      <c r="C3" s="313" t="s">
        <v>39</v>
      </c>
      <c r="D3" s="313"/>
      <c r="E3" s="320"/>
      <c r="F3" s="313" t="s">
        <v>38</v>
      </c>
      <c r="G3" s="313"/>
      <c r="H3" s="15"/>
      <c r="I3" s="313" t="s">
        <v>37</v>
      </c>
      <c r="J3" s="313"/>
      <c r="K3" s="320"/>
      <c r="L3" s="313" t="s">
        <v>27</v>
      </c>
      <c r="M3" s="313"/>
      <c r="N3" s="316"/>
      <c r="O3" s="19"/>
    </row>
    <row r="4" spans="1:19" ht="15.75" thickBot="1" x14ac:dyDescent="0.3">
      <c r="B4" s="239"/>
      <c r="C4" s="183" t="s">
        <v>26</v>
      </c>
      <c r="D4" s="173" t="s">
        <v>15</v>
      </c>
      <c r="E4" s="321"/>
      <c r="F4" s="183" t="s">
        <v>26</v>
      </c>
      <c r="G4" s="173" t="s">
        <v>15</v>
      </c>
      <c r="H4" s="321"/>
      <c r="I4" s="183" t="s">
        <v>26</v>
      </c>
      <c r="J4" s="173" t="s">
        <v>15</v>
      </c>
      <c r="K4" s="321"/>
      <c r="L4" s="183" t="s">
        <v>26</v>
      </c>
      <c r="M4" s="173" t="s">
        <v>15</v>
      </c>
      <c r="N4" s="317"/>
      <c r="O4" s="19"/>
    </row>
    <row r="5" spans="1:19" ht="15.75" thickBot="1" x14ac:dyDescent="0.3">
      <c r="B5" s="239"/>
      <c r="C5" s="184" t="s">
        <v>24</v>
      </c>
      <c r="D5" s="12"/>
      <c r="E5" s="321"/>
      <c r="F5" s="184" t="s">
        <v>24</v>
      </c>
      <c r="G5" s="12" t="s">
        <v>15</v>
      </c>
      <c r="H5" s="321"/>
      <c r="I5" s="184" t="s">
        <v>24</v>
      </c>
      <c r="J5" s="12"/>
      <c r="K5" s="321"/>
      <c r="L5" s="184" t="s">
        <v>24</v>
      </c>
      <c r="M5" s="12"/>
      <c r="N5" s="317"/>
      <c r="O5" s="19"/>
    </row>
    <row r="6" spans="1:19" ht="15.75" thickBot="1" x14ac:dyDescent="0.3">
      <c r="B6" s="239"/>
      <c r="C6" s="184" t="s">
        <v>23</v>
      </c>
      <c r="D6" s="12"/>
      <c r="E6" s="321"/>
      <c r="F6" s="184" t="s">
        <v>23</v>
      </c>
      <c r="G6" s="12"/>
      <c r="H6" s="321"/>
      <c r="I6" s="184" t="s">
        <v>23</v>
      </c>
      <c r="J6" s="12"/>
      <c r="K6" s="321"/>
      <c r="L6" s="184" t="s">
        <v>23</v>
      </c>
      <c r="M6" s="12"/>
      <c r="N6" s="317"/>
      <c r="O6" s="19"/>
    </row>
    <row r="7" spans="1:19" ht="15.75" thickBot="1" x14ac:dyDescent="0.3">
      <c r="B7" s="239"/>
      <c r="C7" s="184" t="s">
        <v>105</v>
      </c>
      <c r="D7" s="12"/>
      <c r="E7" s="321"/>
      <c r="F7" s="184" t="s">
        <v>105</v>
      </c>
      <c r="G7" s="12"/>
      <c r="H7" s="321"/>
      <c r="I7" s="184" t="s">
        <v>105</v>
      </c>
      <c r="J7" s="12"/>
      <c r="K7" s="321"/>
      <c r="L7" s="184" t="s">
        <v>105</v>
      </c>
      <c r="M7" s="12"/>
      <c r="N7" s="317"/>
      <c r="O7" s="19"/>
    </row>
    <row r="8" spans="1:19" ht="15.75" thickBot="1" x14ac:dyDescent="0.3">
      <c r="B8" s="239"/>
      <c r="C8" s="185" t="s">
        <v>22</v>
      </c>
      <c r="D8" s="17" t="s">
        <v>15</v>
      </c>
      <c r="E8" s="321"/>
      <c r="F8" s="185" t="s">
        <v>22</v>
      </c>
      <c r="G8" s="17" t="s">
        <v>15</v>
      </c>
      <c r="H8" s="321"/>
      <c r="I8" s="185" t="s">
        <v>22</v>
      </c>
      <c r="J8" s="17" t="s">
        <v>15</v>
      </c>
      <c r="K8" s="321"/>
      <c r="L8" s="185" t="s">
        <v>22</v>
      </c>
      <c r="M8" s="17" t="s">
        <v>15</v>
      </c>
      <c r="N8" s="317"/>
      <c r="O8" s="19"/>
      <c r="P8"/>
      <c r="S8"/>
    </row>
    <row r="9" spans="1:19" ht="15.75" thickBot="1" x14ac:dyDescent="0.3">
      <c r="B9" s="239"/>
      <c r="C9" s="19"/>
      <c r="D9" s="191"/>
      <c r="E9" s="321"/>
      <c r="F9" s="19"/>
      <c r="G9" s="191"/>
      <c r="H9" s="321"/>
      <c r="I9" s="19"/>
      <c r="J9" s="191"/>
      <c r="K9" s="321"/>
      <c r="L9" s="19"/>
      <c r="M9" s="191"/>
      <c r="N9" s="317"/>
      <c r="O9" s="19"/>
      <c r="P9"/>
      <c r="S9"/>
    </row>
    <row r="10" spans="1:19" ht="15.75" thickBot="1" x14ac:dyDescent="0.3">
      <c r="B10" s="239"/>
      <c r="C10" s="10" t="s">
        <v>18</v>
      </c>
      <c r="D10" s="7">
        <f>'Start Financials'!D4</f>
        <v>94000</v>
      </c>
      <c r="E10" s="321"/>
      <c r="F10" s="10" t="s">
        <v>18</v>
      </c>
      <c r="G10" s="7">
        <f>D22</f>
        <v>94000</v>
      </c>
      <c r="H10" s="321"/>
      <c r="I10" s="10" t="s">
        <v>18</v>
      </c>
      <c r="J10" s="7">
        <f>G22</f>
        <v>94000</v>
      </c>
      <c r="K10" s="321"/>
      <c r="L10" s="10" t="s">
        <v>18</v>
      </c>
      <c r="M10" s="7">
        <f>J22</f>
        <v>94000</v>
      </c>
      <c r="N10" s="317"/>
      <c r="O10" s="19"/>
      <c r="P10"/>
      <c r="S10"/>
    </row>
    <row r="11" spans="1:19" ht="15.75" thickBot="1" x14ac:dyDescent="0.3">
      <c r="B11" s="239"/>
      <c r="C11" s="10" t="s">
        <v>40</v>
      </c>
      <c r="D11" s="7">
        <f>'Start Financials'!D5</f>
        <v>68000</v>
      </c>
      <c r="E11" s="321"/>
      <c r="F11" s="10" t="s">
        <v>40</v>
      </c>
      <c r="G11" s="7">
        <f>D23</f>
        <v>68000</v>
      </c>
      <c r="H11" s="321"/>
      <c r="I11" s="10" t="s">
        <v>40</v>
      </c>
      <c r="J11" s="7">
        <f>G23</f>
        <v>68000</v>
      </c>
      <c r="K11" s="321"/>
      <c r="L11" s="10" t="s">
        <v>40</v>
      </c>
      <c r="M11" s="7">
        <f>J23</f>
        <v>68000</v>
      </c>
      <c r="N11" s="317"/>
      <c r="O11" s="19"/>
      <c r="P11"/>
      <c r="S11"/>
    </row>
    <row r="12" spans="1:19" ht="15.75" thickBot="1" x14ac:dyDescent="0.3">
      <c r="B12" s="239"/>
      <c r="C12" s="10" t="s">
        <v>16</v>
      </c>
      <c r="D12" s="7">
        <f>'Start Financials'!D6</f>
        <v>-13000</v>
      </c>
      <c r="E12" s="321"/>
      <c r="F12" s="10" t="s">
        <v>16</v>
      </c>
      <c r="G12" s="7">
        <f>D24</f>
        <v>-13000</v>
      </c>
      <c r="H12" s="321"/>
      <c r="I12" s="10" t="s">
        <v>16</v>
      </c>
      <c r="J12" s="7">
        <f>G24</f>
        <v>-13000</v>
      </c>
      <c r="K12" s="321"/>
      <c r="L12" s="10" t="s">
        <v>16</v>
      </c>
      <c r="M12" s="7">
        <f>J24</f>
        <v>-13000</v>
      </c>
      <c r="N12" s="317"/>
      <c r="O12" s="19"/>
      <c r="P12"/>
      <c r="S12"/>
    </row>
    <row r="13" spans="1:19" ht="15.75" thickBot="1" x14ac:dyDescent="0.3">
      <c r="B13" s="239"/>
      <c r="C13" s="10" t="s">
        <v>44</v>
      </c>
      <c r="D13" s="7">
        <f>'Start Financials'!D8</f>
        <v>228000</v>
      </c>
      <c r="E13" s="321"/>
      <c r="F13" s="10" t="s">
        <v>21</v>
      </c>
      <c r="G13" s="7">
        <f>D25</f>
        <v>228000</v>
      </c>
      <c r="H13" s="321"/>
      <c r="I13" s="10" t="s">
        <v>21</v>
      </c>
      <c r="J13" s="7">
        <f>G25</f>
        <v>228000</v>
      </c>
      <c r="K13" s="321"/>
      <c r="L13" s="10" t="s">
        <v>21</v>
      </c>
      <c r="M13" s="7">
        <f>J25</f>
        <v>228000</v>
      </c>
      <c r="N13" s="317"/>
      <c r="O13" s="19"/>
      <c r="P13"/>
      <c r="S13"/>
    </row>
    <row r="14" spans="1:19" ht="15.75" thickBot="1" x14ac:dyDescent="0.3">
      <c r="B14" s="239"/>
      <c r="C14" s="10" t="s">
        <v>19</v>
      </c>
      <c r="D14" s="7">
        <f>'Start Financials'!D9</f>
        <v>910000</v>
      </c>
      <c r="E14" s="321"/>
      <c r="F14" s="10" t="s">
        <v>19</v>
      </c>
      <c r="G14" s="7">
        <f>D26</f>
        <v>910000</v>
      </c>
      <c r="H14" s="321"/>
      <c r="I14" s="10" t="s">
        <v>19</v>
      </c>
      <c r="J14" s="7">
        <f>G26</f>
        <v>910000</v>
      </c>
      <c r="K14" s="321"/>
      <c r="L14" s="10" t="s">
        <v>19</v>
      </c>
      <c r="M14" s="7">
        <f>J26</f>
        <v>910000</v>
      </c>
      <c r="N14" s="317"/>
      <c r="O14" s="19"/>
      <c r="P14"/>
      <c r="S14"/>
    </row>
    <row r="15" spans="1:19" ht="15.75" thickBot="1" x14ac:dyDescent="0.3">
      <c r="B15" s="239"/>
      <c r="C15" s="179"/>
      <c r="D15" s="145"/>
      <c r="E15" s="321"/>
      <c r="F15" s="179"/>
      <c r="G15" s="145"/>
      <c r="H15" s="321"/>
      <c r="I15" s="179"/>
      <c r="J15" s="145"/>
      <c r="K15" s="321"/>
      <c r="L15" s="179"/>
      <c r="M15" s="145"/>
      <c r="N15" s="317"/>
      <c r="O15" s="19"/>
      <c r="P15"/>
      <c r="S15"/>
    </row>
    <row r="16" spans="1:19" ht="15.75" thickBot="1" x14ac:dyDescent="0.3">
      <c r="B16" s="239"/>
      <c r="C16" s="186" t="s">
        <v>14</v>
      </c>
      <c r="D16" s="9">
        <v>0</v>
      </c>
      <c r="E16" s="321"/>
      <c r="F16" s="186" t="s">
        <v>14</v>
      </c>
      <c r="G16" s="9">
        <v>0</v>
      </c>
      <c r="H16" s="321"/>
      <c r="I16" s="186" t="s">
        <v>14</v>
      </c>
      <c r="J16" s="9">
        <v>0</v>
      </c>
      <c r="K16" s="321"/>
      <c r="L16" s="186" t="s">
        <v>14</v>
      </c>
      <c r="M16" s="9">
        <v>0</v>
      </c>
      <c r="N16" s="317"/>
      <c r="O16" s="19"/>
      <c r="P16"/>
      <c r="S16"/>
    </row>
    <row r="17" spans="2:19" ht="15.75" thickBot="1" x14ac:dyDescent="0.3">
      <c r="B17" s="239"/>
      <c r="C17" s="186" t="s">
        <v>12</v>
      </c>
      <c r="D17" s="9">
        <v>0</v>
      </c>
      <c r="E17" s="321"/>
      <c r="F17" s="186" t="s">
        <v>12</v>
      </c>
      <c r="G17" s="9">
        <v>0</v>
      </c>
      <c r="H17" s="321"/>
      <c r="I17" s="186" t="s">
        <v>12</v>
      </c>
      <c r="J17" s="9">
        <v>0</v>
      </c>
      <c r="K17" s="321"/>
      <c r="L17" s="186" t="s">
        <v>12</v>
      </c>
      <c r="M17" s="9">
        <v>0</v>
      </c>
      <c r="N17" s="317"/>
      <c r="O17" s="19"/>
      <c r="P17"/>
      <c r="S17"/>
    </row>
    <row r="18" spans="2:19" ht="15.75" thickBot="1" x14ac:dyDescent="0.3">
      <c r="B18" s="239"/>
      <c r="C18" s="187" t="s">
        <v>122</v>
      </c>
      <c r="D18" s="9">
        <v>0</v>
      </c>
      <c r="E18" s="321"/>
      <c r="F18" s="187" t="s">
        <v>122</v>
      </c>
      <c r="G18" s="9">
        <v>0</v>
      </c>
      <c r="H18" s="321"/>
      <c r="I18" s="187" t="s">
        <v>122</v>
      </c>
      <c r="J18" s="9">
        <v>0</v>
      </c>
      <c r="K18" s="321"/>
      <c r="L18" s="187" t="s">
        <v>122</v>
      </c>
      <c r="M18" s="9">
        <v>0</v>
      </c>
      <c r="N18" s="317"/>
      <c r="O18" s="19"/>
      <c r="P18"/>
      <c r="S18"/>
    </row>
    <row r="19" spans="2:19" ht="15.75" thickBot="1" x14ac:dyDescent="0.3">
      <c r="B19" s="239"/>
      <c r="C19" s="186" t="s">
        <v>121</v>
      </c>
      <c r="D19" s="9">
        <v>0</v>
      </c>
      <c r="E19" s="321"/>
      <c r="F19" s="186" t="s">
        <v>121</v>
      </c>
      <c r="G19" s="9">
        <v>0</v>
      </c>
      <c r="H19" s="321"/>
      <c r="I19" s="186" t="s">
        <v>121</v>
      </c>
      <c r="J19" s="9">
        <v>0</v>
      </c>
      <c r="K19" s="321"/>
      <c r="L19" s="186" t="s">
        <v>121</v>
      </c>
      <c r="M19" s="9">
        <v>0</v>
      </c>
      <c r="N19" s="317"/>
      <c r="O19" s="19"/>
      <c r="P19"/>
      <c r="S19"/>
    </row>
    <row r="20" spans="2:19" ht="15.75" thickBot="1" x14ac:dyDescent="0.3">
      <c r="B20" s="239"/>
      <c r="C20" s="186" t="s">
        <v>10</v>
      </c>
      <c r="D20" s="9">
        <v>0</v>
      </c>
      <c r="E20" s="321"/>
      <c r="F20" s="186" t="s">
        <v>10</v>
      </c>
      <c r="G20" s="9">
        <v>0</v>
      </c>
      <c r="H20" s="321"/>
      <c r="I20" s="186" t="s">
        <v>10</v>
      </c>
      <c r="J20" s="9">
        <v>0</v>
      </c>
      <c r="K20" s="321"/>
      <c r="L20" s="186" t="s">
        <v>10</v>
      </c>
      <c r="M20" s="9">
        <v>0</v>
      </c>
      <c r="N20" s="317"/>
      <c r="O20" s="19"/>
      <c r="P20"/>
      <c r="S20"/>
    </row>
    <row r="21" spans="2:19" ht="15.75" thickBot="1" x14ac:dyDescent="0.3">
      <c r="B21" s="239"/>
      <c r="C21" s="180"/>
      <c r="D21" s="181"/>
      <c r="E21" s="321"/>
      <c r="F21" s="180"/>
      <c r="G21" s="181"/>
      <c r="H21" s="321"/>
      <c r="I21" s="180"/>
      <c r="J21" s="181"/>
      <c r="K21" s="321"/>
      <c r="L21" s="180"/>
      <c r="M21" s="181"/>
      <c r="N21" s="317"/>
      <c r="O21" s="19"/>
      <c r="P21"/>
      <c r="S21"/>
    </row>
    <row r="22" spans="2:19" ht="15.75" thickBot="1" x14ac:dyDescent="0.3">
      <c r="B22" s="239"/>
      <c r="C22" s="10" t="s">
        <v>8</v>
      </c>
      <c r="D22" s="7">
        <f>+D10+D17</f>
        <v>94000</v>
      </c>
      <c r="E22" s="321"/>
      <c r="F22" s="10" t="s">
        <v>8</v>
      </c>
      <c r="G22" s="7">
        <f>G10+G17</f>
        <v>94000</v>
      </c>
      <c r="H22" s="321"/>
      <c r="I22" s="10" t="s">
        <v>8</v>
      </c>
      <c r="J22" s="7">
        <f>J10+J17</f>
        <v>94000</v>
      </c>
      <c r="K22" s="321"/>
      <c r="L22" s="10" t="s">
        <v>8</v>
      </c>
      <c r="M22" s="7">
        <f>M10+M17</f>
        <v>94000</v>
      </c>
      <c r="N22" s="317"/>
      <c r="O22" s="19"/>
      <c r="P22"/>
      <c r="S22"/>
    </row>
    <row r="23" spans="2:19" ht="15.75" thickBot="1" x14ac:dyDescent="0.3">
      <c r="B23" s="239"/>
      <c r="C23" s="10" t="s">
        <v>41</v>
      </c>
      <c r="D23" s="8">
        <f>D11+D20</f>
        <v>68000</v>
      </c>
      <c r="E23" s="321"/>
      <c r="F23" s="10" t="s">
        <v>41</v>
      </c>
      <c r="G23" s="8">
        <f>G11+G20</f>
        <v>68000</v>
      </c>
      <c r="H23" s="321"/>
      <c r="I23" s="10" t="s">
        <v>41</v>
      </c>
      <c r="J23" s="8">
        <f>J11+J20</f>
        <v>68000</v>
      </c>
      <c r="K23" s="321"/>
      <c r="L23" s="10" t="s">
        <v>41</v>
      </c>
      <c r="M23" s="8">
        <f>M11+M20</f>
        <v>68000</v>
      </c>
      <c r="N23" s="317"/>
      <c r="O23" s="19"/>
      <c r="P23"/>
      <c r="S23"/>
    </row>
    <row r="24" spans="2:19" ht="15.75" thickBot="1" x14ac:dyDescent="0.3">
      <c r="B24" s="239"/>
      <c r="C24" s="10" t="s">
        <v>42</v>
      </c>
      <c r="D24" s="8">
        <f>D12+D16</f>
        <v>-13000</v>
      </c>
      <c r="E24" s="321"/>
      <c r="F24" s="10" t="s">
        <v>42</v>
      </c>
      <c r="G24" s="8">
        <f>G12+G16</f>
        <v>-13000</v>
      </c>
      <c r="H24" s="321"/>
      <c r="I24" s="10" t="s">
        <v>42</v>
      </c>
      <c r="J24" s="8">
        <f>J12+J16</f>
        <v>-13000</v>
      </c>
      <c r="K24" s="321"/>
      <c r="L24" s="10" t="s">
        <v>42</v>
      </c>
      <c r="M24" s="8">
        <f>M12+M16</f>
        <v>-13000</v>
      </c>
      <c r="N24" s="317"/>
      <c r="O24" s="19"/>
      <c r="P24"/>
      <c r="S24"/>
    </row>
    <row r="25" spans="2:19" ht="15.75" thickBot="1" x14ac:dyDescent="0.3">
      <c r="B25" s="239"/>
      <c r="C25" s="10" t="s">
        <v>9</v>
      </c>
      <c r="D25" s="7">
        <f>D13+D20</f>
        <v>228000</v>
      </c>
      <c r="E25" s="321"/>
      <c r="F25" s="10" t="s">
        <v>9</v>
      </c>
      <c r="G25" s="7">
        <f>G13+G20</f>
        <v>228000</v>
      </c>
      <c r="H25" s="321"/>
      <c r="I25" s="10" t="s">
        <v>9</v>
      </c>
      <c r="J25" s="7">
        <f>J13+J20</f>
        <v>228000</v>
      </c>
      <c r="K25" s="321"/>
      <c r="L25" s="10" t="s">
        <v>9</v>
      </c>
      <c r="M25" s="7">
        <f>M13+M20</f>
        <v>228000</v>
      </c>
      <c r="N25" s="317"/>
      <c r="O25" s="19"/>
      <c r="P25"/>
      <c r="S25"/>
    </row>
    <row r="26" spans="2:19" ht="15.75" thickBot="1" x14ac:dyDescent="0.3">
      <c r="B26" s="239"/>
      <c r="C26" s="10" t="s">
        <v>43</v>
      </c>
      <c r="D26" s="7">
        <f>D14+D18</f>
        <v>910000</v>
      </c>
      <c r="E26" s="321"/>
      <c r="F26" s="10" t="s">
        <v>43</v>
      </c>
      <c r="G26" s="7">
        <f>G14+G18+G19</f>
        <v>910000</v>
      </c>
      <c r="H26" s="321"/>
      <c r="I26" s="10" t="s">
        <v>43</v>
      </c>
      <c r="J26" s="7">
        <f>J14+J18</f>
        <v>910000</v>
      </c>
      <c r="K26" s="321"/>
      <c r="L26" s="10" t="s">
        <v>43</v>
      </c>
      <c r="M26" s="7">
        <f>M14+M18</f>
        <v>910000</v>
      </c>
      <c r="N26" s="317"/>
      <c r="O26" s="19"/>
      <c r="P26"/>
      <c r="S26"/>
    </row>
    <row r="27" spans="2:19" ht="15.75" thickBot="1" x14ac:dyDescent="0.3">
      <c r="B27" s="239"/>
      <c r="C27" s="182" t="s">
        <v>7</v>
      </c>
      <c r="D27" s="35">
        <f>D26/D25</f>
        <v>3.9912280701754388</v>
      </c>
      <c r="E27" s="321"/>
      <c r="F27" s="182" t="s">
        <v>7</v>
      </c>
      <c r="G27" s="35">
        <f>G26/G25</f>
        <v>3.9912280701754388</v>
      </c>
      <c r="H27" s="321"/>
      <c r="I27" s="182" t="s">
        <v>7</v>
      </c>
      <c r="J27" s="35">
        <f>J26/J25</f>
        <v>3.9912280701754388</v>
      </c>
      <c r="K27" s="321"/>
      <c r="L27" s="182" t="s">
        <v>7</v>
      </c>
      <c r="M27" s="35">
        <f>M26/M25</f>
        <v>3.9912280701754388</v>
      </c>
      <c r="N27" s="317"/>
      <c r="O27" s="19"/>
    </row>
    <row r="28" spans="2:19" ht="15.75" thickBot="1" x14ac:dyDescent="0.3">
      <c r="B28" s="239"/>
      <c r="C28" s="10" t="s">
        <v>119</v>
      </c>
      <c r="D28" s="7">
        <f>('Start Financials'!$D$11-'Planning Flowchart 2'!D27)*'Planning Flowchart 2'!D25</f>
        <v>457999.99999999994</v>
      </c>
      <c r="E28" s="192"/>
      <c r="F28" s="10" t="s">
        <v>119</v>
      </c>
      <c r="G28" s="7">
        <f>('Start Financials'!D11-'Planning Flowchart 2'!G27)*G25</f>
        <v>457999.99999999994</v>
      </c>
      <c r="H28" s="192"/>
      <c r="I28" s="10" t="s">
        <v>119</v>
      </c>
      <c r="J28" s="7">
        <f>('Start Financials'!D11-'Planning Flowchart 2'!J27)*'Planning Flowchart 2'!J25</f>
        <v>457999.99999999994</v>
      </c>
      <c r="K28" s="192"/>
      <c r="L28" s="10" t="s">
        <v>119</v>
      </c>
      <c r="M28" s="7">
        <f>('Start Financials'!$D$11-'Planning Flowchart 2'!M27)*'Planning Flowchart 2'!M25</f>
        <v>457999.99999999994</v>
      </c>
      <c r="N28" s="317"/>
      <c r="O28" s="19"/>
      <c r="R28" t="s">
        <v>120</v>
      </c>
    </row>
    <row r="29" spans="2:19" ht="15.75" thickBot="1" x14ac:dyDescent="0.3">
      <c r="B29" s="240"/>
      <c r="C29" s="319"/>
      <c r="D29" s="319"/>
      <c r="E29" s="319"/>
      <c r="F29" s="319"/>
      <c r="G29" s="319"/>
      <c r="H29" s="319"/>
      <c r="I29" s="319"/>
      <c r="J29" s="319"/>
      <c r="K29" s="319"/>
      <c r="L29" s="319"/>
      <c r="M29" s="319"/>
      <c r="N29" s="318"/>
      <c r="O29" s="19"/>
    </row>
    <row r="30" spans="2:19" ht="15.75" thickBot="1" x14ac:dyDescent="0.3">
      <c r="B30" s="322"/>
      <c r="C30" s="322"/>
      <c r="D30" s="322"/>
      <c r="E30" s="322"/>
      <c r="F30" s="322"/>
      <c r="G30" s="322"/>
      <c r="H30" s="322"/>
      <c r="I30" s="322"/>
      <c r="J30" s="322"/>
      <c r="K30" s="322"/>
      <c r="L30" s="322"/>
      <c r="M30" s="322"/>
      <c r="N30" s="322"/>
    </row>
    <row r="31" spans="2:19" x14ac:dyDescent="0.25">
      <c r="B31" s="193" t="s">
        <v>104</v>
      </c>
      <c r="C31" s="305"/>
      <c r="D31" s="305"/>
      <c r="E31" s="305"/>
      <c r="F31" s="305"/>
      <c r="G31" s="305"/>
      <c r="H31" s="305"/>
      <c r="I31" s="305"/>
      <c r="J31" s="305"/>
      <c r="K31" s="305"/>
      <c r="L31" s="305"/>
      <c r="M31" s="305"/>
      <c r="N31" s="306"/>
    </row>
    <row r="32" spans="2:19" x14ac:dyDescent="0.25">
      <c r="B32" s="307"/>
      <c r="C32" s="308"/>
      <c r="D32" s="308"/>
      <c r="E32" s="308"/>
      <c r="F32" s="308"/>
      <c r="G32" s="308"/>
      <c r="H32" s="308"/>
      <c r="I32" s="308"/>
      <c r="J32" s="308"/>
      <c r="K32" s="308"/>
      <c r="L32" s="308"/>
      <c r="M32" s="308"/>
      <c r="N32" s="309"/>
    </row>
    <row r="33" spans="2:14" x14ac:dyDescent="0.25">
      <c r="B33" s="307"/>
      <c r="C33" s="308"/>
      <c r="D33" s="308"/>
      <c r="E33" s="308"/>
      <c r="F33" s="308"/>
      <c r="G33" s="308"/>
      <c r="H33" s="308"/>
      <c r="I33" s="308"/>
      <c r="J33" s="308"/>
      <c r="K33" s="308"/>
      <c r="L33" s="308"/>
      <c r="M33" s="308"/>
      <c r="N33" s="309"/>
    </row>
    <row r="34" spans="2:14" ht="15.75" thickBot="1" x14ac:dyDescent="0.3">
      <c r="B34" s="310"/>
      <c r="C34" s="311"/>
      <c r="D34" s="311"/>
      <c r="E34" s="311"/>
      <c r="F34" s="311"/>
      <c r="G34" s="311"/>
      <c r="H34" s="311"/>
      <c r="I34" s="311"/>
      <c r="J34" s="311"/>
      <c r="K34" s="311"/>
      <c r="L34" s="311"/>
      <c r="M34" s="311"/>
      <c r="N34" s="312"/>
    </row>
  </sheetData>
  <sheetProtection algorithmName="SHA-512" hashValue="Mu/ofx/O9vug5biOJuniUKc8DXr0If2u9YTEs7d4TwPMINcctFE68prks/rg+B8jrT+AlWW5rEW7UNJtgEnHSw==" saltValue="4Z6BfgqeTHaBiAALj56IQQ==" spinCount="100000" sheet="1" formatColumns="0" selectLockedCells="1"/>
  <mergeCells count="14">
    <mergeCell ref="H4:H27"/>
    <mergeCell ref="C29:M29"/>
    <mergeCell ref="B30:N30"/>
    <mergeCell ref="B31:N34"/>
    <mergeCell ref="A1:N1"/>
    <mergeCell ref="B2:N2"/>
    <mergeCell ref="B3:B29"/>
    <mergeCell ref="C3:D3"/>
    <mergeCell ref="E3:E27"/>
    <mergeCell ref="F3:G3"/>
    <mergeCell ref="I3:J3"/>
    <mergeCell ref="K3:K27"/>
    <mergeCell ref="L3:M3"/>
    <mergeCell ref="N3:N29"/>
  </mergeCells>
  <dataValidations count="5">
    <dataValidation type="whole" showInputMessage="1" showErrorMessage="1" promptTitle="Deal Gross Rent" prompt="Enter the deal annual gross rent" sqref="J20:J21 G20:G21 D20:D21 M20:M21" xr:uid="{61A7D310-9838-421E-8621-3E70A03AEFE6}">
      <formula1>0</formula1>
      <formula2>999999</formula2>
    </dataValidation>
    <dataValidation type="whole" showInputMessage="1" showErrorMessage="1" promptTitle="Deal Gross Rent" prompt="Enter the deal redraw (drawdown)" sqref="J19 G19 D19 M19" xr:uid="{6B664230-F532-4ADF-A64A-B289D58966EC}">
      <formula1>0</formula1>
      <formula2>999999</formula2>
    </dataValidation>
    <dataValidation type="whole" showInputMessage="1" showErrorMessage="1" promptTitle="Deal Debt" prompt="Enter your deal loan debt - include Redraws(draw downs)" sqref="J18 G18 D18 M18" xr:uid="{C0D2F5E2-3824-4ACC-98AB-99E9BE54FDF3}">
      <formula1>0</formula1>
      <formula2>999999</formula2>
    </dataValidation>
    <dataValidation type="whole" showInputMessage="1" showErrorMessage="1" promptTitle="Deal Profit" prompt="Enter your deal profit" sqref="J17 G17 D17 M17" xr:uid="{E26CDE62-9034-4AAF-857A-272695A322B0}">
      <formula1>0</formula1>
      <formula2>999999</formula2>
    </dataValidation>
    <dataValidation type="whole" showInputMessage="1" showErrorMessage="1" promptTitle="Input Passive Income" prompt="Enter your deal passive income" sqref="D16 J16 G16 M16" xr:uid="{5148FC36-4F32-4013-9F66-38311538CEE3}">
      <formula1>0</formula1>
      <formula2>9999</formula2>
    </dataValidation>
  </dataValidations>
  <pageMargins left="0.7" right="0.7" top="0.75" bottom="0.75" header="0.3" footer="0.3"/>
  <pageSetup paperSize="9" orientation="landscape" horizontalDpi="0" verticalDpi="0" r:id="rId1"/>
  <legacyDrawing r:id="rId2"/>
  <extLst>
    <ext xmlns:x14="http://schemas.microsoft.com/office/spreadsheetml/2009/9/main" uri="{78C0D931-6437-407d-A8EE-F0AAD7539E65}">
      <x14:conditionalFormattings>
        <x14:conditionalFormatting xmlns:xm="http://schemas.microsoft.com/office/excel/2006/main">
          <x14:cfRule type="cellIs" priority="7" operator="greaterThan" id="{E42F4CC0-FED1-41B6-841F-B4C5C0E468B9}">
            <xm:f>'Start Financials'!$D$11</xm:f>
            <x14:dxf>
              <font>
                <color rgb="FF9C0006"/>
              </font>
              <fill>
                <patternFill>
                  <bgColor rgb="FFFFC7CE"/>
                </patternFill>
              </fill>
            </x14:dxf>
          </x14:cfRule>
          <xm:sqref>D27:D28</xm:sqref>
        </x14:conditionalFormatting>
        <x14:conditionalFormatting xmlns:xm="http://schemas.microsoft.com/office/excel/2006/main">
          <x14:cfRule type="cellIs" priority="6" operator="greaterThan" id="{4E98243F-8CEA-4652-A56A-827470E0C5BE}">
            <xm:f>'Start Financials'!$D$11</xm:f>
            <x14:dxf>
              <font>
                <color rgb="FF9C0006"/>
              </font>
              <fill>
                <patternFill>
                  <bgColor rgb="FFFFC7CE"/>
                </patternFill>
              </fill>
            </x14:dxf>
          </x14:cfRule>
          <xm:sqref>G27</xm:sqref>
        </x14:conditionalFormatting>
        <x14:conditionalFormatting xmlns:xm="http://schemas.microsoft.com/office/excel/2006/main">
          <x14:cfRule type="cellIs" priority="5" operator="greaterThan" id="{12F86DDC-A1D8-4311-A37B-85EEDACBAE67}">
            <xm:f>'Start Financials'!$D$11</xm:f>
            <x14:dxf>
              <font>
                <color rgb="FF9C0006"/>
              </font>
              <fill>
                <patternFill>
                  <bgColor rgb="FFFFC7CE"/>
                </patternFill>
              </fill>
            </x14:dxf>
          </x14:cfRule>
          <xm:sqref>J27</xm:sqref>
        </x14:conditionalFormatting>
        <x14:conditionalFormatting xmlns:xm="http://schemas.microsoft.com/office/excel/2006/main">
          <x14:cfRule type="cellIs" priority="4" operator="greaterThan" id="{7C1CF6CA-E99A-4BBA-88E9-E0366691D9D6}">
            <xm:f>'Start Financials'!$D$11</xm:f>
            <x14:dxf>
              <font>
                <color rgb="FF9C0006"/>
              </font>
              <fill>
                <patternFill>
                  <bgColor rgb="FFFFC7CE"/>
                </patternFill>
              </fill>
            </x14:dxf>
          </x14:cfRule>
          <xm:sqref>M27</xm:sqref>
        </x14:conditionalFormatting>
        <x14:conditionalFormatting xmlns:xm="http://schemas.microsoft.com/office/excel/2006/main">
          <x14:cfRule type="cellIs" priority="3" operator="greaterThan" id="{73DD053B-3896-4B7C-AA33-ADBF0F2345BD}">
            <xm:f>'Start Financials'!$D$11</xm:f>
            <x14:dxf>
              <font>
                <color rgb="FF9C0006"/>
              </font>
              <fill>
                <patternFill>
                  <bgColor rgb="FFFFC7CE"/>
                </patternFill>
              </fill>
            </x14:dxf>
          </x14:cfRule>
          <xm:sqref>G28</xm:sqref>
        </x14:conditionalFormatting>
        <x14:conditionalFormatting xmlns:xm="http://schemas.microsoft.com/office/excel/2006/main">
          <x14:cfRule type="cellIs" priority="2" operator="greaterThan" id="{1140AD6D-E3BD-48F5-A978-2BCF80FAB60E}">
            <xm:f>'Start Financials'!$D$11</xm:f>
            <x14:dxf>
              <font>
                <color rgb="FF9C0006"/>
              </font>
              <fill>
                <patternFill>
                  <bgColor rgb="FFFFC7CE"/>
                </patternFill>
              </fill>
            </x14:dxf>
          </x14:cfRule>
          <xm:sqref>J28</xm:sqref>
        </x14:conditionalFormatting>
        <x14:conditionalFormatting xmlns:xm="http://schemas.microsoft.com/office/excel/2006/main">
          <x14:cfRule type="cellIs" priority="1" operator="greaterThan" id="{3A0F44C4-606B-4556-A9CC-302449581160}">
            <xm:f>'Start Financials'!$D$11</xm:f>
            <x14:dxf>
              <font>
                <color rgb="FF9C0006"/>
              </font>
              <fill>
                <patternFill>
                  <bgColor rgb="FFFFC7CE"/>
                </patternFill>
              </fill>
            </x14:dxf>
          </x14:cfRule>
          <xm:sqref>M28</xm:sqref>
        </x14:conditionalFormatting>
      </x14:conditionalFormatting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8F32B-95E5-4EF9-8E41-30A38CD1278E}">
  <dimension ref="A1:S34"/>
  <sheetViews>
    <sheetView showZeros="0" zoomScaleNormal="100" workbookViewId="0">
      <selection activeCell="D16" sqref="D16"/>
    </sheetView>
  </sheetViews>
  <sheetFormatPr defaultRowHeight="15" x14ac:dyDescent="0.25"/>
  <cols>
    <col min="1" max="2" width="3.5703125" customWidth="1"/>
    <col min="3" max="3" width="16.7109375" customWidth="1"/>
    <col min="4" max="4" width="12.28515625" style="1" customWidth="1"/>
    <col min="5" max="5" width="3.5703125" customWidth="1"/>
    <col min="6" max="6" width="16.7109375" customWidth="1"/>
    <col min="7" max="7" width="12.28515625" style="1" customWidth="1"/>
    <col min="8" max="8" width="3.5703125" customWidth="1"/>
    <col min="9" max="9" width="16.7109375" customWidth="1"/>
    <col min="10" max="10" width="12.28515625" style="1" customWidth="1"/>
    <col min="11" max="11" width="3.5703125" customWidth="1"/>
    <col min="12" max="12" width="16.7109375" customWidth="1"/>
    <col min="13" max="13" width="12.28515625" style="1" customWidth="1"/>
    <col min="14" max="14" width="3.5703125" customWidth="1"/>
    <col min="15" max="15" width="11.5703125" customWidth="1"/>
    <col min="16" max="16" width="12.28515625" style="1" customWidth="1"/>
    <col min="17" max="17" width="3.5703125" customWidth="1"/>
    <col min="18" max="18" width="11.5703125" customWidth="1"/>
    <col min="19" max="19" width="12.28515625" style="1" customWidth="1"/>
    <col min="20" max="20" width="4" customWidth="1"/>
  </cols>
  <sheetData>
    <row r="1" spans="1:19" ht="23.25" x14ac:dyDescent="0.25">
      <c r="A1" s="314" t="s">
        <v>97</v>
      </c>
      <c r="B1" s="315"/>
      <c r="C1" s="315"/>
      <c r="D1" s="315"/>
      <c r="E1" s="315"/>
      <c r="F1" s="315"/>
      <c r="G1" s="315"/>
      <c r="H1" s="315"/>
      <c r="I1" s="315"/>
      <c r="J1" s="315"/>
      <c r="K1" s="315"/>
      <c r="L1" s="315"/>
      <c r="M1" s="315"/>
      <c r="N1" s="315"/>
      <c r="O1" s="19"/>
    </row>
    <row r="2" spans="1:19" ht="15.75" thickBot="1" x14ac:dyDescent="0.3">
      <c r="B2" s="319"/>
      <c r="C2" s="319"/>
      <c r="D2" s="319"/>
      <c r="E2" s="319"/>
      <c r="F2" s="319"/>
      <c r="G2" s="319"/>
      <c r="H2" s="319"/>
      <c r="I2" s="319"/>
      <c r="J2" s="319"/>
      <c r="K2" s="319"/>
      <c r="L2" s="319"/>
      <c r="M2" s="319"/>
      <c r="N2" s="319"/>
      <c r="O2" s="19"/>
    </row>
    <row r="3" spans="1:19" ht="14.25" customHeight="1" thickBot="1" x14ac:dyDescent="0.3">
      <c r="B3" s="238"/>
      <c r="C3" s="313" t="s">
        <v>39</v>
      </c>
      <c r="D3" s="313"/>
      <c r="E3" s="320"/>
      <c r="F3" s="313" t="s">
        <v>38</v>
      </c>
      <c r="G3" s="313"/>
      <c r="H3" s="15"/>
      <c r="I3" s="313" t="s">
        <v>37</v>
      </c>
      <c r="J3" s="313"/>
      <c r="K3" s="320"/>
      <c r="L3" s="313" t="s">
        <v>27</v>
      </c>
      <c r="M3" s="313"/>
      <c r="N3" s="316"/>
      <c r="O3" s="19"/>
    </row>
    <row r="4" spans="1:19" ht="15.75" thickBot="1" x14ac:dyDescent="0.3">
      <c r="B4" s="239"/>
      <c r="C4" s="183" t="s">
        <v>26</v>
      </c>
      <c r="D4" s="173" t="s">
        <v>15</v>
      </c>
      <c r="E4" s="321"/>
      <c r="F4" s="183" t="s">
        <v>26</v>
      </c>
      <c r="G4" s="173" t="s">
        <v>15</v>
      </c>
      <c r="H4" s="321"/>
      <c r="I4" s="183" t="s">
        <v>26</v>
      </c>
      <c r="J4" s="173" t="s">
        <v>15</v>
      </c>
      <c r="K4" s="321"/>
      <c r="L4" s="183" t="s">
        <v>26</v>
      </c>
      <c r="M4" s="173" t="s">
        <v>15</v>
      </c>
      <c r="N4" s="317"/>
      <c r="O4" s="19"/>
    </row>
    <row r="5" spans="1:19" ht="15.75" thickBot="1" x14ac:dyDescent="0.3">
      <c r="B5" s="239"/>
      <c r="C5" s="184" t="s">
        <v>24</v>
      </c>
      <c r="D5" s="12"/>
      <c r="E5" s="321"/>
      <c r="F5" s="184" t="s">
        <v>24</v>
      </c>
      <c r="G5" s="12" t="s">
        <v>15</v>
      </c>
      <c r="H5" s="321"/>
      <c r="I5" s="184" t="s">
        <v>24</v>
      </c>
      <c r="J5" s="12"/>
      <c r="K5" s="321"/>
      <c r="L5" s="184" t="s">
        <v>24</v>
      </c>
      <c r="M5" s="12"/>
      <c r="N5" s="317"/>
      <c r="O5" s="19"/>
    </row>
    <row r="6" spans="1:19" ht="15.75" thickBot="1" x14ac:dyDescent="0.3">
      <c r="B6" s="239"/>
      <c r="C6" s="184" t="s">
        <v>23</v>
      </c>
      <c r="D6" s="12"/>
      <c r="E6" s="321"/>
      <c r="F6" s="184" t="s">
        <v>23</v>
      </c>
      <c r="G6" s="12"/>
      <c r="H6" s="321"/>
      <c r="I6" s="184" t="s">
        <v>23</v>
      </c>
      <c r="J6" s="12"/>
      <c r="K6" s="321"/>
      <c r="L6" s="184" t="s">
        <v>23</v>
      </c>
      <c r="M6" s="12"/>
      <c r="N6" s="317"/>
      <c r="O6" s="19"/>
    </row>
    <row r="7" spans="1:19" ht="15.75" thickBot="1" x14ac:dyDescent="0.3">
      <c r="B7" s="239"/>
      <c r="C7" s="184" t="s">
        <v>105</v>
      </c>
      <c r="D7" s="12"/>
      <c r="E7" s="321"/>
      <c r="F7" s="184" t="s">
        <v>105</v>
      </c>
      <c r="G7" s="12"/>
      <c r="H7" s="321"/>
      <c r="I7" s="184" t="s">
        <v>105</v>
      </c>
      <c r="J7" s="12"/>
      <c r="K7" s="321"/>
      <c r="L7" s="184" t="s">
        <v>105</v>
      </c>
      <c r="M7" s="12"/>
      <c r="N7" s="317"/>
      <c r="O7" s="19"/>
    </row>
    <row r="8" spans="1:19" ht="15.75" thickBot="1" x14ac:dyDescent="0.3">
      <c r="B8" s="239"/>
      <c r="C8" s="185" t="s">
        <v>22</v>
      </c>
      <c r="D8" s="17" t="s">
        <v>15</v>
      </c>
      <c r="E8" s="321"/>
      <c r="F8" s="185" t="s">
        <v>22</v>
      </c>
      <c r="G8" s="17" t="s">
        <v>15</v>
      </c>
      <c r="H8" s="321"/>
      <c r="I8" s="185" t="s">
        <v>22</v>
      </c>
      <c r="J8" s="17" t="s">
        <v>15</v>
      </c>
      <c r="K8" s="321"/>
      <c r="L8" s="185" t="s">
        <v>22</v>
      </c>
      <c r="M8" s="17" t="s">
        <v>15</v>
      </c>
      <c r="N8" s="317"/>
      <c r="O8" s="19"/>
      <c r="P8"/>
      <c r="S8"/>
    </row>
    <row r="9" spans="1:19" ht="15.75" thickBot="1" x14ac:dyDescent="0.3">
      <c r="B9" s="239"/>
      <c r="C9" s="19"/>
      <c r="D9" s="191"/>
      <c r="E9" s="321"/>
      <c r="F9" s="19"/>
      <c r="G9" s="191"/>
      <c r="H9" s="321"/>
      <c r="I9" s="19"/>
      <c r="J9" s="191"/>
      <c r="K9" s="321"/>
      <c r="L9" s="19"/>
      <c r="M9" s="191"/>
      <c r="N9" s="317"/>
      <c r="O9" s="19"/>
      <c r="P9"/>
      <c r="S9"/>
    </row>
    <row r="10" spans="1:19" ht="15.75" thickBot="1" x14ac:dyDescent="0.3">
      <c r="B10" s="239"/>
      <c r="C10" s="10" t="s">
        <v>18</v>
      </c>
      <c r="D10" s="7">
        <f>'Start Financials'!D4</f>
        <v>94000</v>
      </c>
      <c r="E10" s="321"/>
      <c r="F10" s="10" t="s">
        <v>18</v>
      </c>
      <c r="G10" s="7">
        <f>D22</f>
        <v>94000</v>
      </c>
      <c r="H10" s="321"/>
      <c r="I10" s="10" t="s">
        <v>18</v>
      </c>
      <c r="J10" s="7">
        <f>G22</f>
        <v>94000</v>
      </c>
      <c r="K10" s="321"/>
      <c r="L10" s="10" t="s">
        <v>18</v>
      </c>
      <c r="M10" s="7">
        <f>J22</f>
        <v>94000</v>
      </c>
      <c r="N10" s="317"/>
      <c r="O10" s="19"/>
      <c r="P10"/>
      <c r="S10"/>
    </row>
    <row r="11" spans="1:19" ht="15.75" thickBot="1" x14ac:dyDescent="0.3">
      <c r="B11" s="239"/>
      <c r="C11" s="10" t="s">
        <v>40</v>
      </c>
      <c r="D11" s="7">
        <f>'Start Financials'!D5</f>
        <v>68000</v>
      </c>
      <c r="E11" s="321"/>
      <c r="F11" s="10" t="s">
        <v>40</v>
      </c>
      <c r="G11" s="7">
        <f>D23</f>
        <v>68000</v>
      </c>
      <c r="H11" s="321"/>
      <c r="I11" s="10" t="s">
        <v>40</v>
      </c>
      <c r="J11" s="7">
        <f>G23</f>
        <v>68000</v>
      </c>
      <c r="K11" s="321"/>
      <c r="L11" s="10" t="s">
        <v>40</v>
      </c>
      <c r="M11" s="7">
        <f>J23</f>
        <v>68000</v>
      </c>
      <c r="N11" s="317"/>
      <c r="O11" s="19"/>
      <c r="P11"/>
      <c r="S11"/>
    </row>
    <row r="12" spans="1:19" ht="15.75" thickBot="1" x14ac:dyDescent="0.3">
      <c r="B12" s="239"/>
      <c r="C12" s="10" t="s">
        <v>16</v>
      </c>
      <c r="D12" s="7">
        <f>'Start Financials'!D6</f>
        <v>-13000</v>
      </c>
      <c r="E12" s="321"/>
      <c r="F12" s="10" t="s">
        <v>16</v>
      </c>
      <c r="G12" s="7">
        <f>D24</f>
        <v>-13000</v>
      </c>
      <c r="H12" s="321"/>
      <c r="I12" s="10" t="s">
        <v>16</v>
      </c>
      <c r="J12" s="7">
        <f>G24</f>
        <v>-13000</v>
      </c>
      <c r="K12" s="321"/>
      <c r="L12" s="10" t="s">
        <v>16</v>
      </c>
      <c r="M12" s="7">
        <f>J24</f>
        <v>-13000</v>
      </c>
      <c r="N12" s="317"/>
      <c r="O12" s="19"/>
      <c r="P12"/>
      <c r="S12"/>
    </row>
    <row r="13" spans="1:19" ht="15.75" thickBot="1" x14ac:dyDescent="0.3">
      <c r="B13" s="239"/>
      <c r="C13" s="10" t="s">
        <v>44</v>
      </c>
      <c r="D13" s="7">
        <f>'Start Financials'!D8</f>
        <v>228000</v>
      </c>
      <c r="E13" s="321"/>
      <c r="F13" s="10" t="s">
        <v>21</v>
      </c>
      <c r="G13" s="7">
        <f>D25</f>
        <v>228000</v>
      </c>
      <c r="H13" s="321"/>
      <c r="I13" s="10" t="s">
        <v>21</v>
      </c>
      <c r="J13" s="7">
        <f>G25</f>
        <v>228000</v>
      </c>
      <c r="K13" s="321"/>
      <c r="L13" s="10" t="s">
        <v>21</v>
      </c>
      <c r="M13" s="7">
        <f>J25</f>
        <v>228000</v>
      </c>
      <c r="N13" s="317"/>
      <c r="O13" s="19"/>
      <c r="P13"/>
      <c r="S13"/>
    </row>
    <row r="14" spans="1:19" ht="15.75" thickBot="1" x14ac:dyDescent="0.3">
      <c r="B14" s="239"/>
      <c r="C14" s="10" t="s">
        <v>19</v>
      </c>
      <c r="D14" s="7">
        <f>'Start Financials'!D9</f>
        <v>910000</v>
      </c>
      <c r="E14" s="321"/>
      <c r="F14" s="10" t="s">
        <v>19</v>
      </c>
      <c r="G14" s="7">
        <f>D26</f>
        <v>910000</v>
      </c>
      <c r="H14" s="321"/>
      <c r="I14" s="10" t="s">
        <v>19</v>
      </c>
      <c r="J14" s="7">
        <f>G26</f>
        <v>910000</v>
      </c>
      <c r="K14" s="321"/>
      <c r="L14" s="10" t="s">
        <v>19</v>
      </c>
      <c r="M14" s="7">
        <f>J26</f>
        <v>910000</v>
      </c>
      <c r="N14" s="317"/>
      <c r="O14" s="19"/>
      <c r="P14"/>
      <c r="S14"/>
    </row>
    <row r="15" spans="1:19" ht="15.75" thickBot="1" x14ac:dyDescent="0.3">
      <c r="B15" s="239"/>
      <c r="C15" s="179"/>
      <c r="D15" s="145"/>
      <c r="E15" s="321"/>
      <c r="F15" s="179"/>
      <c r="G15" s="145"/>
      <c r="H15" s="321"/>
      <c r="I15" s="179"/>
      <c r="J15" s="145"/>
      <c r="K15" s="321"/>
      <c r="L15" s="179"/>
      <c r="M15" s="145"/>
      <c r="N15" s="317"/>
      <c r="O15" s="19"/>
      <c r="P15"/>
      <c r="S15"/>
    </row>
    <row r="16" spans="1:19" ht="15.75" thickBot="1" x14ac:dyDescent="0.3">
      <c r="B16" s="239"/>
      <c r="C16" s="186" t="s">
        <v>14</v>
      </c>
      <c r="D16" s="9">
        <v>0</v>
      </c>
      <c r="E16" s="321"/>
      <c r="F16" s="186" t="s">
        <v>14</v>
      </c>
      <c r="G16" s="9">
        <v>0</v>
      </c>
      <c r="H16" s="321"/>
      <c r="I16" s="186" t="s">
        <v>14</v>
      </c>
      <c r="J16" s="9">
        <v>0</v>
      </c>
      <c r="K16" s="321"/>
      <c r="L16" s="186" t="s">
        <v>14</v>
      </c>
      <c r="M16" s="9">
        <v>0</v>
      </c>
      <c r="N16" s="317"/>
      <c r="O16" s="19"/>
      <c r="P16"/>
      <c r="S16"/>
    </row>
    <row r="17" spans="2:19" ht="15.75" thickBot="1" x14ac:dyDescent="0.3">
      <c r="B17" s="239"/>
      <c r="C17" s="186" t="s">
        <v>12</v>
      </c>
      <c r="D17" s="9">
        <v>0</v>
      </c>
      <c r="E17" s="321"/>
      <c r="F17" s="186" t="s">
        <v>12</v>
      </c>
      <c r="G17" s="9">
        <v>0</v>
      </c>
      <c r="H17" s="321"/>
      <c r="I17" s="186" t="s">
        <v>12</v>
      </c>
      <c r="J17" s="9">
        <v>0</v>
      </c>
      <c r="K17" s="321"/>
      <c r="L17" s="186" t="s">
        <v>12</v>
      </c>
      <c r="M17" s="9">
        <v>0</v>
      </c>
      <c r="N17" s="317"/>
      <c r="O17" s="19"/>
      <c r="P17"/>
      <c r="S17"/>
    </row>
    <row r="18" spans="2:19" ht="15.75" thickBot="1" x14ac:dyDescent="0.3">
      <c r="B18" s="239"/>
      <c r="C18" s="187" t="s">
        <v>122</v>
      </c>
      <c r="D18" s="9">
        <v>0</v>
      </c>
      <c r="E18" s="321"/>
      <c r="F18" s="187" t="s">
        <v>122</v>
      </c>
      <c r="G18" s="9">
        <v>0</v>
      </c>
      <c r="H18" s="321"/>
      <c r="I18" s="187" t="s">
        <v>122</v>
      </c>
      <c r="J18" s="9">
        <v>0</v>
      </c>
      <c r="K18" s="321"/>
      <c r="L18" s="187" t="s">
        <v>122</v>
      </c>
      <c r="M18" s="9">
        <v>0</v>
      </c>
      <c r="N18" s="317"/>
      <c r="O18" s="19"/>
      <c r="P18"/>
      <c r="S18"/>
    </row>
    <row r="19" spans="2:19" ht="15.75" thickBot="1" x14ac:dyDescent="0.3">
      <c r="B19" s="239"/>
      <c r="C19" s="186" t="s">
        <v>121</v>
      </c>
      <c r="D19" s="9">
        <v>0</v>
      </c>
      <c r="E19" s="321"/>
      <c r="F19" s="186" t="s">
        <v>121</v>
      </c>
      <c r="G19" s="9">
        <v>0</v>
      </c>
      <c r="H19" s="321"/>
      <c r="I19" s="186" t="s">
        <v>121</v>
      </c>
      <c r="J19" s="9">
        <v>0</v>
      </c>
      <c r="K19" s="321"/>
      <c r="L19" s="186" t="s">
        <v>121</v>
      </c>
      <c r="M19" s="9">
        <v>0</v>
      </c>
      <c r="N19" s="317"/>
      <c r="O19" s="19"/>
      <c r="P19"/>
      <c r="S19"/>
    </row>
    <row r="20" spans="2:19" ht="15.75" thickBot="1" x14ac:dyDescent="0.3">
      <c r="B20" s="239"/>
      <c r="C20" s="186" t="s">
        <v>10</v>
      </c>
      <c r="D20" s="9">
        <v>0</v>
      </c>
      <c r="E20" s="321"/>
      <c r="F20" s="186" t="s">
        <v>10</v>
      </c>
      <c r="G20" s="9">
        <v>0</v>
      </c>
      <c r="H20" s="321"/>
      <c r="I20" s="186" t="s">
        <v>10</v>
      </c>
      <c r="J20" s="9">
        <v>0</v>
      </c>
      <c r="K20" s="321"/>
      <c r="L20" s="186" t="s">
        <v>10</v>
      </c>
      <c r="M20" s="9">
        <v>0</v>
      </c>
      <c r="N20" s="317"/>
      <c r="O20" s="19"/>
      <c r="P20"/>
      <c r="S20"/>
    </row>
    <row r="21" spans="2:19" ht="15.75" thickBot="1" x14ac:dyDescent="0.3">
      <c r="B21" s="239"/>
      <c r="C21" s="180"/>
      <c r="D21" s="181"/>
      <c r="E21" s="321"/>
      <c r="F21" s="180"/>
      <c r="G21" s="181"/>
      <c r="H21" s="321"/>
      <c r="I21" s="180"/>
      <c r="J21" s="181"/>
      <c r="K21" s="321"/>
      <c r="L21" s="180"/>
      <c r="M21" s="181"/>
      <c r="N21" s="317"/>
      <c r="O21" s="19"/>
      <c r="P21"/>
      <c r="S21"/>
    </row>
    <row r="22" spans="2:19" ht="15.75" thickBot="1" x14ac:dyDescent="0.3">
      <c r="B22" s="239"/>
      <c r="C22" s="10" t="s">
        <v>8</v>
      </c>
      <c r="D22" s="7">
        <f>+D10+D17</f>
        <v>94000</v>
      </c>
      <c r="E22" s="321"/>
      <c r="F22" s="10" t="s">
        <v>8</v>
      </c>
      <c r="G22" s="7">
        <f>G10+G17</f>
        <v>94000</v>
      </c>
      <c r="H22" s="321"/>
      <c r="I22" s="10" t="s">
        <v>8</v>
      </c>
      <c r="J22" s="7">
        <f>J10+J17</f>
        <v>94000</v>
      </c>
      <c r="K22" s="321"/>
      <c r="L22" s="10" t="s">
        <v>8</v>
      </c>
      <c r="M22" s="7">
        <f>M10+M17</f>
        <v>94000</v>
      </c>
      <c r="N22" s="317"/>
      <c r="O22" s="19"/>
      <c r="P22"/>
      <c r="S22"/>
    </row>
    <row r="23" spans="2:19" ht="15.75" thickBot="1" x14ac:dyDescent="0.3">
      <c r="B23" s="239"/>
      <c r="C23" s="10" t="s">
        <v>41</v>
      </c>
      <c r="D23" s="8">
        <f>D11+D20</f>
        <v>68000</v>
      </c>
      <c r="E23" s="321"/>
      <c r="F23" s="10" t="s">
        <v>41</v>
      </c>
      <c r="G23" s="8">
        <f>G11+G20</f>
        <v>68000</v>
      </c>
      <c r="H23" s="321"/>
      <c r="I23" s="10" t="s">
        <v>41</v>
      </c>
      <c r="J23" s="8">
        <f>J11+J20</f>
        <v>68000</v>
      </c>
      <c r="K23" s="321"/>
      <c r="L23" s="10" t="s">
        <v>41</v>
      </c>
      <c r="M23" s="8">
        <f>M11+M20</f>
        <v>68000</v>
      </c>
      <c r="N23" s="317"/>
      <c r="O23" s="19"/>
      <c r="P23"/>
      <c r="S23"/>
    </row>
    <row r="24" spans="2:19" ht="15.75" thickBot="1" x14ac:dyDescent="0.3">
      <c r="B24" s="239"/>
      <c r="C24" s="10" t="s">
        <v>42</v>
      </c>
      <c r="D24" s="8">
        <f>D12+D16</f>
        <v>-13000</v>
      </c>
      <c r="E24" s="321"/>
      <c r="F24" s="10" t="s">
        <v>42</v>
      </c>
      <c r="G24" s="8">
        <f>G12+G16</f>
        <v>-13000</v>
      </c>
      <c r="H24" s="321"/>
      <c r="I24" s="10" t="s">
        <v>42</v>
      </c>
      <c r="J24" s="8">
        <f>J12+J16</f>
        <v>-13000</v>
      </c>
      <c r="K24" s="321"/>
      <c r="L24" s="10" t="s">
        <v>42</v>
      </c>
      <c r="M24" s="8">
        <f>M12+M16</f>
        <v>-13000</v>
      </c>
      <c r="N24" s="317"/>
      <c r="O24" s="19"/>
      <c r="P24"/>
      <c r="S24"/>
    </row>
    <row r="25" spans="2:19" ht="15.75" thickBot="1" x14ac:dyDescent="0.3">
      <c r="B25" s="239"/>
      <c r="C25" s="10" t="s">
        <v>9</v>
      </c>
      <c r="D25" s="7">
        <f>D13+D20</f>
        <v>228000</v>
      </c>
      <c r="E25" s="321"/>
      <c r="F25" s="10" t="s">
        <v>9</v>
      </c>
      <c r="G25" s="7">
        <f>G13+G20</f>
        <v>228000</v>
      </c>
      <c r="H25" s="321"/>
      <c r="I25" s="10" t="s">
        <v>9</v>
      </c>
      <c r="J25" s="7">
        <f>J13+J20</f>
        <v>228000</v>
      </c>
      <c r="K25" s="321"/>
      <c r="L25" s="10" t="s">
        <v>9</v>
      </c>
      <c r="M25" s="7">
        <f>M13+M20</f>
        <v>228000</v>
      </c>
      <c r="N25" s="317"/>
      <c r="O25" s="19"/>
      <c r="P25"/>
      <c r="S25"/>
    </row>
    <row r="26" spans="2:19" ht="15.75" thickBot="1" x14ac:dyDescent="0.3">
      <c r="B26" s="239"/>
      <c r="C26" s="10" t="s">
        <v>43</v>
      </c>
      <c r="D26" s="7">
        <f>D14+D18</f>
        <v>910000</v>
      </c>
      <c r="E26" s="321"/>
      <c r="F26" s="10" t="s">
        <v>43</v>
      </c>
      <c r="G26" s="7">
        <f>G14+G18+G19</f>
        <v>910000</v>
      </c>
      <c r="H26" s="321"/>
      <c r="I26" s="10" t="s">
        <v>43</v>
      </c>
      <c r="J26" s="7">
        <f>J14+J18</f>
        <v>910000</v>
      </c>
      <c r="K26" s="321"/>
      <c r="L26" s="10" t="s">
        <v>43</v>
      </c>
      <c r="M26" s="7">
        <f>M14+M18</f>
        <v>910000</v>
      </c>
      <c r="N26" s="317"/>
      <c r="O26" s="19"/>
      <c r="P26"/>
      <c r="S26"/>
    </row>
    <row r="27" spans="2:19" ht="15.75" thickBot="1" x14ac:dyDescent="0.3">
      <c r="B27" s="239"/>
      <c r="C27" s="182" t="s">
        <v>7</v>
      </c>
      <c r="D27" s="35">
        <f>D26/D25</f>
        <v>3.9912280701754388</v>
      </c>
      <c r="E27" s="321"/>
      <c r="F27" s="182" t="s">
        <v>7</v>
      </c>
      <c r="G27" s="35">
        <f>G26/G25</f>
        <v>3.9912280701754388</v>
      </c>
      <c r="H27" s="321"/>
      <c r="I27" s="182" t="s">
        <v>7</v>
      </c>
      <c r="J27" s="35">
        <f>J26/J25</f>
        <v>3.9912280701754388</v>
      </c>
      <c r="K27" s="321"/>
      <c r="L27" s="182" t="s">
        <v>7</v>
      </c>
      <c r="M27" s="35">
        <f>M26/M25</f>
        <v>3.9912280701754388</v>
      </c>
      <c r="N27" s="317"/>
      <c r="O27" s="19"/>
    </row>
    <row r="28" spans="2:19" ht="15.75" thickBot="1" x14ac:dyDescent="0.3">
      <c r="B28" s="239"/>
      <c r="C28" s="10" t="s">
        <v>119</v>
      </c>
      <c r="D28" s="7">
        <f>('Start Financials'!$D$11-'Planning Flowchart 3'!D27)*'Planning Flowchart 3'!D25</f>
        <v>457999.99999999994</v>
      </c>
      <c r="E28" s="192"/>
      <c r="F28" s="10" t="s">
        <v>119</v>
      </c>
      <c r="G28" s="7">
        <f>('Start Financials'!D11-'Planning Flowchart 3'!G27)*G25</f>
        <v>457999.99999999994</v>
      </c>
      <c r="H28" s="192"/>
      <c r="I28" s="10" t="s">
        <v>119</v>
      </c>
      <c r="J28" s="7">
        <f>('Start Financials'!D11-'Planning Flowchart 3'!J27)*'Planning Flowchart 3'!J25</f>
        <v>457999.99999999994</v>
      </c>
      <c r="K28" s="192"/>
      <c r="L28" s="10" t="s">
        <v>119</v>
      </c>
      <c r="M28" s="7">
        <f>('Start Financials'!$D$11-'Planning Flowchart 3'!M27)*'Planning Flowchart 3'!M25</f>
        <v>457999.99999999994</v>
      </c>
      <c r="N28" s="317"/>
      <c r="O28" s="19"/>
      <c r="R28" t="s">
        <v>120</v>
      </c>
    </row>
    <row r="29" spans="2:19" ht="15.75" thickBot="1" x14ac:dyDescent="0.3">
      <c r="B29" s="240"/>
      <c r="C29" s="319"/>
      <c r="D29" s="319"/>
      <c r="E29" s="319"/>
      <c r="F29" s="319"/>
      <c r="G29" s="319"/>
      <c r="H29" s="319"/>
      <c r="I29" s="319"/>
      <c r="J29" s="319"/>
      <c r="K29" s="319"/>
      <c r="L29" s="319"/>
      <c r="M29" s="319"/>
      <c r="N29" s="318"/>
      <c r="O29" s="19"/>
    </row>
    <row r="30" spans="2:19" ht="15.75" thickBot="1" x14ac:dyDescent="0.3">
      <c r="B30" s="322"/>
      <c r="C30" s="322"/>
      <c r="D30" s="322"/>
      <c r="E30" s="322"/>
      <c r="F30" s="322"/>
      <c r="G30" s="322"/>
      <c r="H30" s="322"/>
      <c r="I30" s="322"/>
      <c r="J30" s="322"/>
      <c r="K30" s="322"/>
      <c r="L30" s="322"/>
      <c r="M30" s="322"/>
      <c r="N30" s="322"/>
    </row>
    <row r="31" spans="2:19" x14ac:dyDescent="0.25">
      <c r="B31" s="193" t="s">
        <v>104</v>
      </c>
      <c r="C31" s="305"/>
      <c r="D31" s="305"/>
      <c r="E31" s="305"/>
      <c r="F31" s="305"/>
      <c r="G31" s="305"/>
      <c r="H31" s="305"/>
      <c r="I31" s="305"/>
      <c r="J31" s="305"/>
      <c r="K31" s="305"/>
      <c r="L31" s="305"/>
      <c r="M31" s="305"/>
      <c r="N31" s="306"/>
    </row>
    <row r="32" spans="2:19" x14ac:dyDescent="0.25">
      <c r="B32" s="307"/>
      <c r="C32" s="308"/>
      <c r="D32" s="308"/>
      <c r="E32" s="308"/>
      <c r="F32" s="308"/>
      <c r="G32" s="308"/>
      <c r="H32" s="308"/>
      <c r="I32" s="308"/>
      <c r="J32" s="308"/>
      <c r="K32" s="308"/>
      <c r="L32" s="308"/>
      <c r="M32" s="308"/>
      <c r="N32" s="309"/>
    </row>
    <row r="33" spans="2:14" x14ac:dyDescent="0.25">
      <c r="B33" s="307"/>
      <c r="C33" s="308"/>
      <c r="D33" s="308"/>
      <c r="E33" s="308"/>
      <c r="F33" s="308"/>
      <c r="G33" s="308"/>
      <c r="H33" s="308"/>
      <c r="I33" s="308"/>
      <c r="J33" s="308"/>
      <c r="K33" s="308"/>
      <c r="L33" s="308"/>
      <c r="M33" s="308"/>
      <c r="N33" s="309"/>
    </row>
    <row r="34" spans="2:14" ht="15.75" thickBot="1" x14ac:dyDescent="0.3">
      <c r="B34" s="310"/>
      <c r="C34" s="311"/>
      <c r="D34" s="311"/>
      <c r="E34" s="311"/>
      <c r="F34" s="311"/>
      <c r="G34" s="311"/>
      <c r="H34" s="311"/>
      <c r="I34" s="311"/>
      <c r="J34" s="311"/>
      <c r="K34" s="311"/>
      <c r="L34" s="311"/>
      <c r="M34" s="311"/>
      <c r="N34" s="312"/>
    </row>
  </sheetData>
  <sheetProtection algorithmName="SHA-512" hashValue="ZbCQE+QgXuuhJTtuiYjt5CnGFMUcde7/jS772+inXI1oBFnKDEtpEmGKfOAPvON8Qf8aVjbv9JU8QFM8CkmgwQ==" saltValue="5vgQoOMIzdsTaRMDtMKLmA==" spinCount="100000" sheet="1" formatColumns="0" selectLockedCells="1"/>
  <mergeCells count="14">
    <mergeCell ref="H4:H27"/>
    <mergeCell ref="C29:M29"/>
    <mergeCell ref="B30:N30"/>
    <mergeCell ref="B31:N34"/>
    <mergeCell ref="A1:N1"/>
    <mergeCell ref="B2:N2"/>
    <mergeCell ref="B3:B29"/>
    <mergeCell ref="C3:D3"/>
    <mergeCell ref="E3:E27"/>
    <mergeCell ref="F3:G3"/>
    <mergeCell ref="I3:J3"/>
    <mergeCell ref="K3:K27"/>
    <mergeCell ref="L3:M3"/>
    <mergeCell ref="N3:N29"/>
  </mergeCells>
  <dataValidations count="5">
    <dataValidation type="whole" showInputMessage="1" showErrorMessage="1" promptTitle="Deal Gross Rent" prompt="Enter the deal annual gross rent" sqref="J20:J21 G20:G21 D20:D21 M20:M21" xr:uid="{00AEF9D7-8E4C-45B5-BF87-A855A0097B1B}">
      <formula1>0</formula1>
      <formula2>999999</formula2>
    </dataValidation>
    <dataValidation type="whole" showInputMessage="1" showErrorMessage="1" promptTitle="Deal Gross Rent" prompt="Enter the deal redraw (drawdown)" sqref="J19 G19 D19 M19" xr:uid="{A27BE4EE-1915-4205-B10A-BDE9AB0114B2}">
      <formula1>0</formula1>
      <formula2>999999</formula2>
    </dataValidation>
    <dataValidation type="whole" showInputMessage="1" showErrorMessage="1" promptTitle="Deal Debt" prompt="Enter your deal loan debt - include Redraws(draw downs)" sqref="J18 G18 D18 M18" xr:uid="{2C4E86E5-1FF6-4B87-B178-0E1F3E2A25EA}">
      <formula1>0</formula1>
      <formula2>999999</formula2>
    </dataValidation>
    <dataValidation type="whole" showInputMessage="1" showErrorMessage="1" promptTitle="Deal Profit" prompt="Enter your deal profit" sqref="J17 G17 D17 M17" xr:uid="{63DCAE79-F182-4DC6-9CDD-34E26FBFD152}">
      <formula1>0</formula1>
      <formula2>999999</formula2>
    </dataValidation>
    <dataValidation type="whole" showInputMessage="1" showErrorMessage="1" promptTitle="Input Passive Income" prompt="Enter your deal passive income" sqref="D16 J16 G16 M16" xr:uid="{52485860-A23E-4DDE-94BA-B242C7D55C21}">
      <formula1>0</formula1>
      <formula2>9999</formula2>
    </dataValidation>
  </dataValidations>
  <pageMargins left="0.7" right="0.7" top="0.75" bottom="0.75" header="0.3" footer="0.3"/>
  <pageSetup paperSize="9" orientation="landscape" horizontalDpi="0" verticalDpi="0" r:id="rId1"/>
  <legacyDrawing r:id="rId2"/>
  <extLst>
    <ext xmlns:x14="http://schemas.microsoft.com/office/spreadsheetml/2009/9/main" uri="{78C0D931-6437-407d-A8EE-F0AAD7539E65}">
      <x14:conditionalFormattings>
        <x14:conditionalFormatting xmlns:xm="http://schemas.microsoft.com/office/excel/2006/main">
          <x14:cfRule type="cellIs" priority="7" operator="greaterThan" id="{DEDCADDB-A5B8-4FE6-B100-00935E45B670}">
            <xm:f>'Start Financials'!$D$11</xm:f>
            <x14:dxf>
              <font>
                <color rgb="FF9C0006"/>
              </font>
              <fill>
                <patternFill>
                  <bgColor rgb="FFFFC7CE"/>
                </patternFill>
              </fill>
            </x14:dxf>
          </x14:cfRule>
          <xm:sqref>D27:D28</xm:sqref>
        </x14:conditionalFormatting>
        <x14:conditionalFormatting xmlns:xm="http://schemas.microsoft.com/office/excel/2006/main">
          <x14:cfRule type="cellIs" priority="6" operator="greaterThan" id="{23A00606-0887-4681-A9BA-572FC1EE81B7}">
            <xm:f>'Start Financials'!$D$11</xm:f>
            <x14:dxf>
              <font>
                <color rgb="FF9C0006"/>
              </font>
              <fill>
                <patternFill>
                  <bgColor rgb="FFFFC7CE"/>
                </patternFill>
              </fill>
            </x14:dxf>
          </x14:cfRule>
          <xm:sqref>G27</xm:sqref>
        </x14:conditionalFormatting>
        <x14:conditionalFormatting xmlns:xm="http://schemas.microsoft.com/office/excel/2006/main">
          <x14:cfRule type="cellIs" priority="5" operator="greaterThan" id="{EA93273C-90E7-4A3F-9ED4-9A8616A1D38A}">
            <xm:f>'Start Financials'!$D$11</xm:f>
            <x14:dxf>
              <font>
                <color rgb="FF9C0006"/>
              </font>
              <fill>
                <patternFill>
                  <bgColor rgb="FFFFC7CE"/>
                </patternFill>
              </fill>
            </x14:dxf>
          </x14:cfRule>
          <xm:sqref>J27</xm:sqref>
        </x14:conditionalFormatting>
        <x14:conditionalFormatting xmlns:xm="http://schemas.microsoft.com/office/excel/2006/main">
          <x14:cfRule type="cellIs" priority="4" operator="greaterThan" id="{E15308C0-9447-4894-A103-0309539DB9B1}">
            <xm:f>'Start Financials'!$D$11</xm:f>
            <x14:dxf>
              <font>
                <color rgb="FF9C0006"/>
              </font>
              <fill>
                <patternFill>
                  <bgColor rgb="FFFFC7CE"/>
                </patternFill>
              </fill>
            </x14:dxf>
          </x14:cfRule>
          <xm:sqref>M27</xm:sqref>
        </x14:conditionalFormatting>
        <x14:conditionalFormatting xmlns:xm="http://schemas.microsoft.com/office/excel/2006/main">
          <x14:cfRule type="cellIs" priority="3" operator="greaterThan" id="{5CD41C13-D24C-48E1-BA44-630FBB7036A4}">
            <xm:f>'Start Financials'!$D$11</xm:f>
            <x14:dxf>
              <font>
                <color rgb="FF9C0006"/>
              </font>
              <fill>
                <patternFill>
                  <bgColor rgb="FFFFC7CE"/>
                </patternFill>
              </fill>
            </x14:dxf>
          </x14:cfRule>
          <xm:sqref>G28</xm:sqref>
        </x14:conditionalFormatting>
        <x14:conditionalFormatting xmlns:xm="http://schemas.microsoft.com/office/excel/2006/main">
          <x14:cfRule type="cellIs" priority="2" operator="greaterThan" id="{9206DDDB-C044-4119-A973-C9F41FFBBCE5}">
            <xm:f>'Start Financials'!$D$11</xm:f>
            <x14:dxf>
              <font>
                <color rgb="FF9C0006"/>
              </font>
              <fill>
                <patternFill>
                  <bgColor rgb="FFFFC7CE"/>
                </patternFill>
              </fill>
            </x14:dxf>
          </x14:cfRule>
          <xm:sqref>J28</xm:sqref>
        </x14:conditionalFormatting>
        <x14:conditionalFormatting xmlns:xm="http://schemas.microsoft.com/office/excel/2006/main">
          <x14:cfRule type="cellIs" priority="1" operator="greaterThan" id="{1C918EFC-455C-4436-AD86-435F37336963}">
            <xm:f>'Start Financials'!$D$11</xm:f>
            <x14:dxf>
              <font>
                <color rgb="FF9C0006"/>
              </font>
              <fill>
                <patternFill>
                  <bgColor rgb="FFFFC7CE"/>
                </patternFill>
              </fill>
            </x14:dxf>
          </x14:cfRule>
          <xm:sqref>M28</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Avatars</vt:lpstr>
      <vt:lpstr>Instructions</vt:lpstr>
      <vt:lpstr>Start Financials</vt:lpstr>
      <vt:lpstr>Deal Evaluation</vt:lpstr>
      <vt:lpstr>Planning Flowchart 1 </vt:lpstr>
      <vt:lpstr>Planning Flowchart 2</vt:lpstr>
      <vt:lpstr>Planning Flowchart 3</vt:lpstr>
      <vt:lpstr>'Planning Flowchart 1 '!Print_Area</vt:lpstr>
      <vt:lpstr>'Planning Flowchart 2'!Print_Area</vt:lpstr>
      <vt:lpstr>'Planning Flowchart 3'!Print_Area</vt:lpstr>
      <vt:lpstr>'Start Financials'!Print_Area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2021-11-18T03:37:03Z</dcterms:created>
  <dcterms:modified xsi:type="dcterms:W3CDTF">2022-01-17T03:00:04Z</dcterms:modified>
</cp:coreProperties>
</file>