
<file path=[Content_Types].xml><?xml version="1.0" encoding="utf-8"?>
<Types xmlns="http://schemas.openxmlformats.org/package/2006/content-types">
  <Default Extension="bin" ContentType="application/vnd.openxmlformats-officedocument.spreadsheetml.printerSettings"/>
  <Default Extension="jp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827"/>
  <workbookPr defaultThemeVersion="166925"/>
  <mc:AlternateContent xmlns:mc="http://schemas.openxmlformats.org/markup-compatibility/2006">
    <mc:Choice Requires="x15">
      <x15ac:absPath xmlns:x15ac="http://schemas.microsoft.com/office/spreadsheetml/2010/11/ac" url="D:\My Drive\Coaching Folders\Student Material\Excel Docs\"/>
    </mc:Choice>
  </mc:AlternateContent>
  <xr:revisionPtr revIDLastSave="0" documentId="8_{06F1754B-A480-4BC8-A09D-CBDDA238E8BF}" xr6:coauthVersionLast="47" xr6:coauthVersionMax="47" xr10:uidLastSave="{00000000-0000-0000-0000-000000000000}"/>
  <bookViews>
    <workbookView xWindow="-120" yWindow="-120" windowWidth="29040" windowHeight="15840" firstSheet="1" activeTab="8" xr2:uid="{AFFEB45E-2A73-442F-B6F8-062CABA7190C}"/>
  </bookViews>
  <sheets>
    <sheet name="START HERE INSTRUCTIONS" sheetId="9" r:id="rId1"/>
    <sheet name="Avatars" sheetId="14" r:id="rId2"/>
    <sheet name="Flow" sheetId="27" r:id="rId3"/>
    <sheet name="Start Financials" sheetId="3" r:id="rId4"/>
    <sheet name="Performance" sheetId="24" r:id="rId5"/>
    <sheet name="Deal Evaluation" sheetId="21" r:id="rId6"/>
    <sheet name="Planning Flowchart 1 " sheetId="2" r:id="rId7"/>
    <sheet name="Planning Flowchart 2" sheetId="23" r:id="rId8"/>
    <sheet name="Planning Flowchart 3" sheetId="22" r:id="rId9"/>
  </sheets>
  <definedNames>
    <definedName name="_xlnm.Print_Area" localSheetId="6">'Planning Flowchart 1 '!$A$2:$K$35</definedName>
    <definedName name="_xlnm.Print_Area" localSheetId="7">'Planning Flowchart 2'!$A$2:$K$35</definedName>
    <definedName name="_xlnm.Print_Area" localSheetId="8">'Planning Flowchart 3'!$A$2:$K$35</definedName>
    <definedName name="_xlnm.Print_Area" localSheetId="3">'Start Financials'!$A$2:$N$15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calcChain.xml><?xml version="1.0" encoding="utf-8"?>
<calcChain xmlns="http://schemas.openxmlformats.org/spreadsheetml/2006/main">
  <c r="M27" i="22" l="1"/>
  <c r="J27" i="22"/>
  <c r="G27" i="22"/>
  <c r="D27" i="22"/>
  <c r="M27" i="23"/>
  <c r="J27" i="23"/>
  <c r="G27" i="23"/>
  <c r="D27" i="23"/>
  <c r="D27" i="2"/>
  <c r="M27" i="2"/>
  <c r="J27" i="2"/>
  <c r="G27" i="2"/>
  <c r="M36" i="2"/>
  <c r="M36" i="23" s="1"/>
  <c r="M36" i="22" s="1"/>
  <c r="D31" i="21"/>
  <c r="D33" i="21" s="1"/>
  <c r="J13" i="21"/>
  <c r="J37" i="21"/>
  <c r="J43" i="21"/>
  <c r="J31" i="21"/>
  <c r="D25" i="21"/>
  <c r="J35" i="21"/>
  <c r="J62" i="21"/>
  <c r="J15" i="21"/>
  <c r="J50" i="21"/>
  <c r="D47" i="21"/>
  <c r="D51" i="21" s="1"/>
  <c r="J17" i="21"/>
  <c r="J7" i="21"/>
  <c r="J27" i="21" s="1"/>
  <c r="D14" i="2"/>
  <c r="D28" i="2" s="1"/>
  <c r="D12" i="2"/>
  <c r="D26" i="2" s="1"/>
  <c r="D11" i="2"/>
  <c r="D25" i="2" s="1"/>
  <c r="D10" i="2"/>
  <c r="D24" i="2" s="1"/>
  <c r="D32" i="2" s="1"/>
  <c r="G12" i="2" l="1"/>
  <c r="G26" i="2" s="1"/>
  <c r="J12" i="2" s="1"/>
  <c r="J26" i="2" s="1"/>
  <c r="M12" i="2" s="1"/>
  <c r="M26" i="2" s="1"/>
  <c r="G11" i="2"/>
  <c r="G25" i="2" s="1"/>
  <c r="D35" i="21"/>
  <c r="D37" i="21" s="1"/>
  <c r="G10" i="2"/>
  <c r="G24" i="2" s="1"/>
  <c r="G32" i="2" s="1"/>
  <c r="G14" i="2"/>
  <c r="G28" i="2" s="1"/>
  <c r="J11" i="2" l="1"/>
  <c r="J25" i="2" s="1"/>
  <c r="D12" i="23"/>
  <c r="D26" i="23" s="1"/>
  <c r="G12" i="23" s="1"/>
  <c r="G26" i="23" s="1"/>
  <c r="J12" i="23" s="1"/>
  <c r="J26" i="23" s="1"/>
  <c r="M12" i="23" s="1"/>
  <c r="M26" i="23" s="1"/>
  <c r="D12" i="22" s="1"/>
  <c r="D26" i="22" s="1"/>
  <c r="G12" i="22" s="1"/>
  <c r="G26" i="22" s="1"/>
  <c r="J12" i="22" s="1"/>
  <c r="J26" i="22" s="1"/>
  <c r="M12" i="22" s="1"/>
  <c r="M26" i="22" s="1"/>
  <c r="J10" i="2"/>
  <c r="J33" i="21"/>
  <c r="D55" i="21"/>
  <c r="J14" i="2"/>
  <c r="J28" i="2" s="1"/>
  <c r="D8" i="3"/>
  <c r="M11" i="2" l="1"/>
  <c r="M25" i="2" s="1"/>
  <c r="D11" i="23" s="1"/>
  <c r="D25" i="23" s="1"/>
  <c r="G11" i="23" s="1"/>
  <c r="G25" i="23" s="1"/>
  <c r="J24" i="2"/>
  <c r="J32" i="2" s="1"/>
  <c r="D59" i="21"/>
  <c r="D61" i="21" s="1"/>
  <c r="D73" i="21"/>
  <c r="M14" i="2"/>
  <c r="D10" i="3"/>
  <c r="D12" i="3" s="1"/>
  <c r="D13" i="2"/>
  <c r="D29" i="2" l="1"/>
  <c r="J11" i="23"/>
  <c r="J25" i="23" s="1"/>
  <c r="M10" i="2"/>
  <c r="M24" i="2" s="1"/>
  <c r="M32" i="2" s="1"/>
  <c r="M28" i="2"/>
  <c r="D14" i="23" s="1"/>
  <c r="D28" i="23" s="1"/>
  <c r="G14" i="23" s="1"/>
  <c r="G28" i="23" s="1"/>
  <c r="G13" i="2"/>
  <c r="G29" i="2" s="1"/>
  <c r="G33" i="2" s="1"/>
  <c r="D33" i="2" l="1"/>
  <c r="D30" i="23"/>
  <c r="D30" i="22"/>
  <c r="M11" i="23"/>
  <c r="M25" i="23" s="1"/>
  <c r="D10" i="23"/>
  <c r="D24" i="23" s="1"/>
  <c r="G30" i="2"/>
  <c r="G30" i="23"/>
  <c r="G30" i="22"/>
  <c r="D30" i="2"/>
  <c r="J13" i="2"/>
  <c r="J29" i="2" s="1"/>
  <c r="J33" i="2" s="1"/>
  <c r="G32" i="23" l="1"/>
  <c r="M32" i="23"/>
  <c r="J32" i="23"/>
  <c r="D11" i="22"/>
  <c r="D25" i="22" s="1"/>
  <c r="G11" i="22" s="1"/>
  <c r="G25" i="22" s="1"/>
  <c r="G10" i="23"/>
  <c r="G24" i="23" s="1"/>
  <c r="J10" i="23" s="1"/>
  <c r="D32" i="23"/>
  <c r="J30" i="23"/>
  <c r="J30" i="2"/>
  <c r="J30" i="22"/>
  <c r="M13" i="2"/>
  <c r="D13" i="23" s="1"/>
  <c r="J11" i="22" l="1"/>
  <c r="J25" i="22" s="1"/>
  <c r="G13" i="23"/>
  <c r="G29" i="23" s="1"/>
  <c r="D29" i="23"/>
  <c r="M29" i="2"/>
  <c r="M33" i="2" s="1"/>
  <c r="J24" i="23"/>
  <c r="J14" i="23"/>
  <c r="J28" i="23" s="1"/>
  <c r="D33" i="23" l="1"/>
  <c r="M33" i="23"/>
  <c r="J33" i="23"/>
  <c r="G33" i="23"/>
  <c r="M11" i="22"/>
  <c r="M25" i="22" s="1"/>
  <c r="M10" i="23"/>
  <c r="M24" i="23" s="1"/>
  <c r="M30" i="23"/>
  <c r="M30" i="22"/>
  <c r="M30" i="2"/>
  <c r="M14" i="23"/>
  <c r="M28" i="23" s="1"/>
  <c r="D63" i="21"/>
  <c r="J73" i="21"/>
  <c r="D10" i="22" l="1"/>
  <c r="D24" i="22" s="1"/>
  <c r="J13" i="23"/>
  <c r="D14" i="22"/>
  <c r="D28" i="22" s="1"/>
  <c r="M32" i="22" l="1"/>
  <c r="J32" i="22"/>
  <c r="G32" i="22"/>
  <c r="G10" i="22"/>
  <c r="G24" i="22" s="1"/>
  <c r="D32" i="22"/>
  <c r="M13" i="23"/>
  <c r="J29" i="23"/>
  <c r="G14" i="22"/>
  <c r="G28" i="22" s="1"/>
  <c r="J10" i="22" l="1"/>
  <c r="J24" i="22" s="1"/>
  <c r="D13" i="22"/>
  <c r="M29" i="23"/>
  <c r="J14" i="22"/>
  <c r="J28" i="22" s="1"/>
  <c r="M10" i="22" l="1"/>
  <c r="M24" i="22" s="1"/>
  <c r="G13" i="22"/>
  <c r="D29" i="22"/>
  <c r="D33" i="22" s="1"/>
  <c r="M14" i="22"/>
  <c r="J13" i="22" l="1"/>
  <c r="G29" i="22"/>
  <c r="M28" i="22"/>
  <c r="M33" i="22" l="1"/>
  <c r="J33" i="22"/>
  <c r="G33" i="22"/>
  <c r="M13" i="22"/>
  <c r="M29" i="22" s="1"/>
  <c r="J29" i="2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Windows User</author>
  </authors>
  <commentList>
    <comment ref="D11" authorId="0" shapeId="0" xr:uid="{1331404A-E8F1-4312-8B61-B61D4E9656A6}">
      <text>
        <r>
          <rPr>
            <b/>
            <sz val="9"/>
            <color indexed="81"/>
            <rFont val="Tahoma"/>
            <family val="2"/>
          </rPr>
          <t xml:space="preserve">This is the current DTI number which banks operate at. Use this as your current default.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Windows User</author>
  </authors>
  <commentList>
    <comment ref="C4" authorId="0" shapeId="0" xr:uid="{588C5DB7-D9C4-4F34-BABD-ABD4055F6851}">
      <text>
        <r>
          <rPr>
            <b/>
            <sz val="9"/>
            <color indexed="81"/>
            <rFont val="Tahoma"/>
            <family val="2"/>
          </rPr>
          <t>Manufactred Growth deal with a flip (SELL)</t>
        </r>
      </text>
    </comment>
    <comment ref="F4" authorId="0" shapeId="0" xr:uid="{5D4EB1B5-0D4E-4666-A3B4-69E52B0C8307}">
      <text>
        <r>
          <rPr>
            <b/>
            <sz val="9"/>
            <color indexed="81"/>
            <rFont val="Tahoma"/>
            <family val="2"/>
          </rPr>
          <t>Manufactred Growth deal with a flip (SELL)</t>
        </r>
      </text>
    </comment>
    <comment ref="I4" authorId="0" shapeId="0" xr:uid="{B29E7247-7EC1-4191-BAFA-06AED2712277}">
      <text>
        <r>
          <rPr>
            <b/>
            <sz val="9"/>
            <color indexed="81"/>
            <rFont val="Tahoma"/>
            <family val="2"/>
          </rPr>
          <t>Manufactred Growth deal with a flip (SELL)</t>
        </r>
      </text>
    </comment>
    <comment ref="L4" authorId="0" shapeId="0" xr:uid="{0C367734-5BEA-4576-B89C-E4BEAEED9E63}">
      <text>
        <r>
          <rPr>
            <b/>
            <sz val="9"/>
            <color indexed="81"/>
            <rFont val="Tahoma"/>
            <family val="2"/>
          </rPr>
          <t>Manufactred Growth deal with a flip (SELL)</t>
        </r>
      </text>
    </comment>
    <comment ref="C5" authorId="0" shapeId="0" xr:uid="{33A1AEE3-F675-4789-954E-C3B0059A1543}">
      <text>
        <r>
          <rPr>
            <b/>
            <sz val="9"/>
            <color indexed="81"/>
            <rFont val="Tahoma"/>
            <family val="2"/>
          </rPr>
          <t xml:space="preserve">Manufactured Growth deal with a Revaluation and HOLD
</t>
        </r>
      </text>
    </comment>
    <comment ref="F5" authorId="0" shapeId="0" xr:uid="{B08E529F-BFBD-42DB-9FE9-8E558531B3F6}">
      <text>
        <r>
          <rPr>
            <b/>
            <sz val="9"/>
            <color indexed="81"/>
            <rFont val="Tahoma"/>
            <family val="2"/>
          </rPr>
          <t xml:space="preserve">Manufactured Growth deal with a Revaluation and HOLD
</t>
        </r>
      </text>
    </comment>
    <comment ref="I5" authorId="0" shapeId="0" xr:uid="{AE022BB1-D1CC-4058-8D2D-DB8CBFFA1834}">
      <text>
        <r>
          <rPr>
            <b/>
            <sz val="9"/>
            <color indexed="81"/>
            <rFont val="Tahoma"/>
            <family val="2"/>
          </rPr>
          <t xml:space="preserve">Manufactured Growth deal with a Revaluation and HOLD
</t>
        </r>
      </text>
    </comment>
    <comment ref="L5" authorId="0" shapeId="0" xr:uid="{95D76303-D792-418F-A55A-826C7F354776}">
      <text>
        <r>
          <rPr>
            <b/>
            <sz val="9"/>
            <color indexed="81"/>
            <rFont val="Tahoma"/>
            <family val="2"/>
          </rPr>
          <t xml:space="preserve">Manufactured Growth deal with a Revaluation and HOLD
</t>
        </r>
      </text>
    </comment>
    <comment ref="C6" authorId="0" shapeId="0" xr:uid="{454B24F2-8698-47A0-939E-38A4850CF766}">
      <text>
        <r>
          <rPr>
            <b/>
            <sz val="9"/>
            <color indexed="81"/>
            <rFont val="Tahoma"/>
            <family val="2"/>
          </rPr>
          <t>A deal which buys and simply HOLDS for Natural growth and Income</t>
        </r>
      </text>
    </comment>
    <comment ref="F6" authorId="0" shapeId="0" xr:uid="{D9FBA472-A6B5-4ED2-921B-DD62DDBD3CE2}">
      <text>
        <r>
          <rPr>
            <b/>
            <sz val="9"/>
            <color indexed="81"/>
            <rFont val="Tahoma"/>
            <family val="2"/>
          </rPr>
          <t>A deal which buys and simply HOLDS for Natural growth and Income</t>
        </r>
      </text>
    </comment>
    <comment ref="I6" authorId="0" shapeId="0" xr:uid="{8A0F5D33-A2B2-4CDD-AEFF-045F1CFE1CF9}">
      <text>
        <r>
          <rPr>
            <b/>
            <sz val="9"/>
            <color indexed="81"/>
            <rFont val="Tahoma"/>
            <family val="2"/>
          </rPr>
          <t>A deal which buys and simply HOLDS for Natural growth and Income</t>
        </r>
      </text>
    </comment>
    <comment ref="L6" authorId="0" shapeId="0" xr:uid="{534463AA-3A53-49D4-B1A3-33889854286F}">
      <text>
        <r>
          <rPr>
            <b/>
            <sz val="9"/>
            <color indexed="81"/>
            <rFont val="Tahoma"/>
            <family val="2"/>
          </rPr>
          <t>A deal which buys and simply HOLDS for Natural growth and Income</t>
        </r>
      </text>
    </comment>
    <comment ref="C7" authorId="0" shapeId="0" xr:uid="{794B0383-606F-4109-B423-03DC9B43CC4F}">
      <text>
        <r>
          <rPr>
            <b/>
            <sz val="9"/>
            <color indexed="81"/>
            <rFont val="Tahoma"/>
            <family val="2"/>
          </rPr>
          <t>Not a deal but simply a SELL of an existing property to release quity and improve loan serviceability</t>
        </r>
      </text>
    </comment>
    <comment ref="F7" authorId="0" shapeId="0" xr:uid="{3D041AF5-BCFC-43E3-9545-5089FA333532}">
      <text>
        <r>
          <rPr>
            <b/>
            <sz val="9"/>
            <color indexed="81"/>
            <rFont val="Tahoma"/>
            <family val="2"/>
          </rPr>
          <t>Not a deal but simply a SELL of an existing property to release quity and improve loan serviceability</t>
        </r>
      </text>
    </comment>
    <comment ref="I7" authorId="0" shapeId="0" xr:uid="{A9236C7A-FAFC-454E-B62E-468522ECEC5C}">
      <text>
        <r>
          <rPr>
            <b/>
            <sz val="9"/>
            <color indexed="81"/>
            <rFont val="Tahoma"/>
            <family val="2"/>
          </rPr>
          <t>Not a deal but simply a SELL of an existing property to release quity and improve loan serviceability</t>
        </r>
      </text>
    </comment>
    <comment ref="L7" authorId="0" shapeId="0" xr:uid="{AA3682CC-DC9B-4DC1-AF36-21DE09E62FEB}">
      <text>
        <r>
          <rPr>
            <b/>
            <sz val="9"/>
            <color indexed="81"/>
            <rFont val="Tahoma"/>
            <family val="2"/>
          </rPr>
          <t>Not a deal but simply a SELL of an existing property to release quity and improve loan serviceability</t>
        </r>
      </text>
    </comment>
    <comment ref="C8" authorId="0" shapeId="0" xr:uid="{A72CA816-DB60-46C0-85F5-9F59979756C6}">
      <text>
        <r>
          <rPr>
            <b/>
            <sz val="9"/>
            <color indexed="81"/>
            <rFont val="Tahoma"/>
            <family val="2"/>
          </rPr>
          <t xml:space="preserve">Enter the deal duration time in months in this box
</t>
        </r>
      </text>
    </comment>
    <comment ref="F8" authorId="0" shapeId="0" xr:uid="{77A34889-CA21-4D0B-9E70-244F37508465}">
      <text>
        <r>
          <rPr>
            <b/>
            <sz val="9"/>
            <color indexed="81"/>
            <rFont val="Tahoma"/>
            <family val="2"/>
          </rPr>
          <t xml:space="preserve">Enter the deal duration time in months in this box
</t>
        </r>
      </text>
    </comment>
    <comment ref="I8" authorId="0" shapeId="0" xr:uid="{87C351B0-B096-436F-98E7-BD5CE0F77FF8}">
      <text>
        <r>
          <rPr>
            <b/>
            <sz val="9"/>
            <color indexed="81"/>
            <rFont val="Tahoma"/>
            <family val="2"/>
          </rPr>
          <t xml:space="preserve">Enter the deal duration time in months in this box
</t>
        </r>
      </text>
    </comment>
    <comment ref="L8" authorId="0" shapeId="0" xr:uid="{1374A7EE-8064-4953-886C-5B79802AEAA5}">
      <text>
        <r>
          <rPr>
            <b/>
            <sz val="9"/>
            <color indexed="81"/>
            <rFont val="Tahoma"/>
            <family val="2"/>
          </rPr>
          <t xml:space="preserve">Enter the deal duration time in months in this box
</t>
        </r>
      </text>
    </comment>
    <comment ref="C16" authorId="0" shapeId="0" xr:uid="{51B4831A-C252-41E0-B6C8-B0784768E7C5}">
      <text>
        <r>
          <rPr>
            <b/>
            <sz val="9"/>
            <color indexed="81"/>
            <rFont val="Tahoma"/>
            <family val="2"/>
          </rPr>
          <t>Enter the DEAL PASSIVE from the Deal Evaluation Sheet 
Note this figure should be between -$60k and +$100k</t>
        </r>
      </text>
    </comment>
    <comment ref="F16" authorId="0" shapeId="0" xr:uid="{8B51F9B1-695C-4829-8D31-5D57D9123C51}">
      <text>
        <r>
          <rPr>
            <b/>
            <sz val="9"/>
            <color indexed="81"/>
            <rFont val="Tahoma"/>
            <family val="2"/>
          </rPr>
          <t>Enter the DEAL PASSIVE from the Deal Evaluation Sheet 
Note this figure should be between -$60k and +$100k</t>
        </r>
      </text>
    </comment>
    <comment ref="I16" authorId="0" shapeId="0" xr:uid="{37F3C039-A9CF-4521-8589-31384437271C}">
      <text>
        <r>
          <rPr>
            <b/>
            <sz val="9"/>
            <color indexed="81"/>
            <rFont val="Tahoma"/>
            <family val="2"/>
          </rPr>
          <t>Enter the DEAL PASSIVE from the Deal Evaluation Sheet 
Note this figure should be between -$60k and +$100k</t>
        </r>
      </text>
    </comment>
    <comment ref="L16" authorId="0" shapeId="0" xr:uid="{6A23F4AD-6B4F-465C-8DF7-02D1B3F78F36}">
      <text>
        <r>
          <rPr>
            <b/>
            <sz val="9"/>
            <color indexed="81"/>
            <rFont val="Tahoma"/>
            <family val="2"/>
          </rPr>
          <t>Enter the DEAL PASSIVE from the Deal Evaluation Sheet 
Note this figure should be between -$60k and +$100k</t>
        </r>
      </text>
    </comment>
    <comment ref="C17" authorId="0" shapeId="0" xr:uid="{83285658-02C8-4317-B2BF-D0270B330488}">
      <text>
        <r>
          <rPr>
            <b/>
            <sz val="9"/>
            <color indexed="81"/>
            <rFont val="Tahoma"/>
            <family val="2"/>
          </rPr>
          <t>Enter the DEAL PROFIT from the Deal Evaluation Sheet</t>
        </r>
      </text>
    </comment>
    <comment ref="F17" authorId="0" shapeId="0" xr:uid="{E304941B-E461-4E9F-8492-93A8BAE7BA19}">
      <text>
        <r>
          <rPr>
            <b/>
            <sz val="9"/>
            <color indexed="81"/>
            <rFont val="Tahoma"/>
            <family val="2"/>
          </rPr>
          <t>Enter the DEAL PROFIT from the Deal Evaluation Sheet</t>
        </r>
      </text>
    </comment>
    <comment ref="I17" authorId="0" shapeId="0" xr:uid="{E86FCA16-BADE-478D-978C-EAF42DFEC33C}">
      <text>
        <r>
          <rPr>
            <b/>
            <sz val="9"/>
            <color indexed="81"/>
            <rFont val="Tahoma"/>
            <family val="2"/>
          </rPr>
          <t>Enter the DEAL PROFIT from the Deal Evaluation Sheet</t>
        </r>
      </text>
    </comment>
    <comment ref="L17" authorId="0" shapeId="0" xr:uid="{E1E4E6CF-E5FE-4F64-97D6-81C4B08FE3E0}">
      <text>
        <r>
          <rPr>
            <b/>
            <sz val="9"/>
            <color indexed="81"/>
            <rFont val="Tahoma"/>
            <family val="2"/>
          </rPr>
          <t>Enter the DEAL PROFIT from the Deal Evaluation Sheet</t>
        </r>
      </text>
    </comment>
    <comment ref="C19" authorId="0" shapeId="0" xr:uid="{3E548C02-35FF-4B2C-BD93-28E12F3D14DE}">
      <text>
        <r>
          <rPr>
            <b/>
            <sz val="9"/>
            <color indexed="81"/>
            <rFont val="Tahoma"/>
            <family val="2"/>
          </rPr>
          <t>Enter the DEAL LOAN DEBT from the Deal Evaluation Sheet</t>
        </r>
      </text>
    </comment>
    <comment ref="F19" authorId="0" shapeId="0" xr:uid="{50ECFCBD-F7AA-4F33-9657-CFEE4DF5E1FD}">
      <text>
        <r>
          <rPr>
            <b/>
            <sz val="9"/>
            <color indexed="81"/>
            <rFont val="Tahoma"/>
            <family val="2"/>
          </rPr>
          <t>Enter the DEAL LOAN DEBT from the Deal Evaluation Sheet</t>
        </r>
      </text>
    </comment>
    <comment ref="I19" authorId="0" shapeId="0" xr:uid="{045DC5D3-0C29-4C32-ACB1-F9FBC5837CC9}">
      <text>
        <r>
          <rPr>
            <b/>
            <sz val="9"/>
            <color indexed="81"/>
            <rFont val="Tahoma"/>
            <family val="2"/>
          </rPr>
          <t>Enter the DEAL LOAN DEBT from the Deal Evaluation Sheet</t>
        </r>
      </text>
    </comment>
    <comment ref="L19" authorId="0" shapeId="0" xr:uid="{2951FAF8-8428-48D9-9048-DCC1DF6DBD50}">
      <text>
        <r>
          <rPr>
            <b/>
            <sz val="9"/>
            <color indexed="81"/>
            <rFont val="Tahoma"/>
            <family val="2"/>
          </rPr>
          <t>Enter the DEAL LOAN DEBT from the Deal Evaluation Sheet</t>
        </r>
      </text>
    </comment>
    <comment ref="C20" authorId="0" shapeId="0" xr:uid="{9DC121A1-B283-42E1-A7EE-C48198281789}">
      <text>
        <r>
          <rPr>
            <b/>
            <sz val="9"/>
            <color indexed="81"/>
            <rFont val="Tahoma"/>
            <family val="2"/>
          </rPr>
          <t>Enter the DEAL DRAW DOWN from the Deal Evaluation Sheet</t>
        </r>
      </text>
    </comment>
    <comment ref="F20" authorId="0" shapeId="0" xr:uid="{7276EB5A-F0A8-442D-9370-0F385E43E952}">
      <text>
        <r>
          <rPr>
            <b/>
            <sz val="9"/>
            <color indexed="81"/>
            <rFont val="Tahoma"/>
            <family val="2"/>
          </rPr>
          <t>Enter the DEAL DRAW DOWN from the Deal Evaluation Sheet</t>
        </r>
      </text>
    </comment>
    <comment ref="I20" authorId="0" shapeId="0" xr:uid="{7DDCCB79-D1BB-4630-A2AE-3F72CC8CFC3C}">
      <text>
        <r>
          <rPr>
            <b/>
            <sz val="9"/>
            <color indexed="81"/>
            <rFont val="Tahoma"/>
            <family val="2"/>
          </rPr>
          <t>Enter the DEAL DRAW DOWN from the Deal Evaluation Sheet</t>
        </r>
      </text>
    </comment>
    <comment ref="L20" authorId="0" shapeId="0" xr:uid="{DD7735C3-E7EF-4BAE-99CF-DE7F8DCE1BB9}">
      <text>
        <r>
          <rPr>
            <b/>
            <sz val="9"/>
            <color indexed="81"/>
            <rFont val="Tahoma"/>
            <family val="2"/>
          </rPr>
          <t>Enter the DEAL DRAW DOWN from the Deal Evaluation Sheet</t>
        </r>
      </text>
    </comment>
    <comment ref="C21" authorId="0" shapeId="0" xr:uid="{8344F181-CEA9-4D30-ABA3-8C25F54C2CC7}">
      <text>
        <r>
          <rPr>
            <b/>
            <sz val="9"/>
            <color indexed="81"/>
            <rFont val="Tahoma"/>
            <family val="2"/>
          </rPr>
          <t>Enter the DEAL GROSS RENT from the Deal Evaluation Sheet</t>
        </r>
      </text>
    </comment>
    <comment ref="F21" authorId="0" shapeId="0" xr:uid="{E4B6913F-3B05-40B6-8413-D9C98EFF02FE}">
      <text>
        <r>
          <rPr>
            <b/>
            <sz val="9"/>
            <color indexed="81"/>
            <rFont val="Tahoma"/>
            <family val="2"/>
          </rPr>
          <t>Enter the DEAL GROSS RENT from the Deal Evaluation Sheet</t>
        </r>
      </text>
    </comment>
    <comment ref="I21" authorId="0" shapeId="0" xr:uid="{4D79D87B-B7FA-44D7-9233-B0A731F20D91}">
      <text>
        <r>
          <rPr>
            <b/>
            <sz val="9"/>
            <color indexed="81"/>
            <rFont val="Tahoma"/>
            <family val="2"/>
          </rPr>
          <t>Enter the DEAL GROSS RENT from the Deal Evaluation Sheet</t>
        </r>
      </text>
    </comment>
    <comment ref="L21" authorId="0" shapeId="0" xr:uid="{3C699F80-6BC8-46E7-AD14-D40E60DBCC78}">
      <text>
        <r>
          <rPr>
            <b/>
            <sz val="9"/>
            <color indexed="81"/>
            <rFont val="Tahoma"/>
            <family val="2"/>
          </rPr>
          <t>Enter the DEAL GROSS RENT from the Deal Evaluation Sheet</t>
        </r>
      </text>
    </comment>
    <comment ref="C22" authorId="0" shapeId="0" xr:uid="{3D9559B2-E22E-41E4-9AE0-374E8766FA12}">
      <text>
        <r>
          <rPr>
            <b/>
            <sz val="9"/>
            <color indexed="81"/>
            <rFont val="Tahoma"/>
            <family val="2"/>
          </rPr>
          <t>Enter the DEAL EQUITY USED from the Deal Evaluation Sheet</t>
        </r>
      </text>
    </comment>
    <comment ref="F22" authorId="0" shapeId="0" xr:uid="{A4CA11AF-5408-4EE3-9B65-E03AE4B03C5A}">
      <text>
        <r>
          <rPr>
            <b/>
            <sz val="9"/>
            <color indexed="81"/>
            <rFont val="Tahoma"/>
            <family val="2"/>
          </rPr>
          <t>Enter the DEAL EQUITY USED from the Deal Evaluation Sheet</t>
        </r>
      </text>
    </comment>
    <comment ref="I22" authorId="0" shapeId="0" xr:uid="{CE4D1135-689B-43EF-B41E-3C5C5EE7B717}">
      <text>
        <r>
          <rPr>
            <b/>
            <sz val="9"/>
            <color indexed="81"/>
            <rFont val="Tahoma"/>
            <family val="2"/>
          </rPr>
          <t>Enter the DEAL EQUITY USED from the Deal Evaluation Sheet</t>
        </r>
      </text>
    </comment>
    <comment ref="L22" authorId="0" shapeId="0" xr:uid="{E209B1EE-521C-4CD7-B493-8D9F9014F810}">
      <text>
        <r>
          <rPr>
            <b/>
            <sz val="9"/>
            <color indexed="81"/>
            <rFont val="Tahoma"/>
            <family val="2"/>
          </rPr>
          <t>Enter the DEAL EQUITY USED from the Deal Evaluation Sheet</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Windows User</author>
  </authors>
  <commentList>
    <comment ref="C4" authorId="0" shapeId="0" xr:uid="{C51EA8E1-9322-4CE9-8072-400C7ABC8DA5}">
      <text>
        <r>
          <rPr>
            <b/>
            <sz val="9"/>
            <color indexed="81"/>
            <rFont val="Tahoma"/>
            <family val="2"/>
          </rPr>
          <t>Manufactred Growth deal with a flip (SELL)</t>
        </r>
      </text>
    </comment>
    <comment ref="F4" authorId="0" shapeId="0" xr:uid="{3D70086F-8A4A-4452-9F0F-470CF93FDEDC}">
      <text>
        <r>
          <rPr>
            <b/>
            <sz val="9"/>
            <color indexed="81"/>
            <rFont val="Tahoma"/>
            <family val="2"/>
          </rPr>
          <t>Manufactred Growth deal with a flip (SELL)</t>
        </r>
      </text>
    </comment>
    <comment ref="I4" authorId="0" shapeId="0" xr:uid="{4164309F-FA2A-4D6B-8641-2B6CD2949FCA}">
      <text>
        <r>
          <rPr>
            <b/>
            <sz val="9"/>
            <color indexed="81"/>
            <rFont val="Tahoma"/>
            <family val="2"/>
          </rPr>
          <t>Manufactred Growth deal with a flip (SELL)</t>
        </r>
      </text>
    </comment>
    <comment ref="L4" authorId="0" shapeId="0" xr:uid="{D96C5B12-DA65-4697-A70B-D2C0BF5E1506}">
      <text>
        <r>
          <rPr>
            <b/>
            <sz val="9"/>
            <color indexed="81"/>
            <rFont val="Tahoma"/>
            <family val="2"/>
          </rPr>
          <t>Manufactred Growth deal with a flip (SELL)</t>
        </r>
      </text>
    </comment>
    <comment ref="C5" authorId="0" shapeId="0" xr:uid="{90715CA0-CB01-4706-AA1B-E43044746A4B}">
      <text>
        <r>
          <rPr>
            <b/>
            <sz val="9"/>
            <color indexed="81"/>
            <rFont val="Tahoma"/>
            <family val="2"/>
          </rPr>
          <t xml:space="preserve">Manufactured Growth deal with a Revaluation and HOLD
</t>
        </r>
      </text>
    </comment>
    <comment ref="F5" authorId="0" shapeId="0" xr:uid="{47D4F5D1-3397-4B03-898C-A1D5AB8189F5}">
      <text>
        <r>
          <rPr>
            <b/>
            <sz val="9"/>
            <color indexed="81"/>
            <rFont val="Tahoma"/>
            <family val="2"/>
          </rPr>
          <t xml:space="preserve">Manufactured Growth deal with a Revaluation and HOLD
</t>
        </r>
      </text>
    </comment>
    <comment ref="I5" authorId="0" shapeId="0" xr:uid="{3DFF4B5A-2580-47F1-A829-DE32D5D3E42E}">
      <text>
        <r>
          <rPr>
            <b/>
            <sz val="9"/>
            <color indexed="81"/>
            <rFont val="Tahoma"/>
            <family val="2"/>
          </rPr>
          <t xml:space="preserve">Manufactured Growth deal with a Revaluation and HOLD
</t>
        </r>
      </text>
    </comment>
    <comment ref="L5" authorId="0" shapeId="0" xr:uid="{0B2E1C40-4457-45FC-ADAF-655CCE2C5C39}">
      <text>
        <r>
          <rPr>
            <b/>
            <sz val="9"/>
            <color indexed="81"/>
            <rFont val="Tahoma"/>
            <family val="2"/>
          </rPr>
          <t xml:space="preserve">Manufactured Growth deal with a Revaluation and HOLD
</t>
        </r>
      </text>
    </comment>
    <comment ref="C6" authorId="0" shapeId="0" xr:uid="{2E3E3582-6C19-4995-AC1A-0326399F41DF}">
      <text>
        <r>
          <rPr>
            <b/>
            <sz val="9"/>
            <color indexed="81"/>
            <rFont val="Tahoma"/>
            <family val="2"/>
          </rPr>
          <t>A deal which buys and simply HOLDS for Natural growth and Income</t>
        </r>
      </text>
    </comment>
    <comment ref="F6" authorId="0" shapeId="0" xr:uid="{602BC6DA-E401-49FE-8D6A-70ADE70083D1}">
      <text>
        <r>
          <rPr>
            <b/>
            <sz val="9"/>
            <color indexed="81"/>
            <rFont val="Tahoma"/>
            <family val="2"/>
          </rPr>
          <t>A deal which buys and simply HOLDS for Natural growth and Income</t>
        </r>
      </text>
    </comment>
    <comment ref="I6" authorId="0" shapeId="0" xr:uid="{8F9BD03D-81C0-44FA-BD90-8F9A3480AC66}">
      <text>
        <r>
          <rPr>
            <b/>
            <sz val="9"/>
            <color indexed="81"/>
            <rFont val="Tahoma"/>
            <family val="2"/>
          </rPr>
          <t>A deal which buys and simply HOLDS for Natural growth and Income</t>
        </r>
      </text>
    </comment>
    <comment ref="L6" authorId="0" shapeId="0" xr:uid="{DEBBF1E2-2818-4F19-ABB4-F659FA4C79F0}">
      <text>
        <r>
          <rPr>
            <b/>
            <sz val="9"/>
            <color indexed="81"/>
            <rFont val="Tahoma"/>
            <family val="2"/>
          </rPr>
          <t>A deal which buys and simply HOLDS for Natural growth and Income</t>
        </r>
      </text>
    </comment>
    <comment ref="C7" authorId="0" shapeId="0" xr:uid="{210925E1-9DD8-42CC-91CC-12E0572D91B5}">
      <text>
        <r>
          <rPr>
            <b/>
            <sz val="9"/>
            <color indexed="81"/>
            <rFont val="Tahoma"/>
            <family val="2"/>
          </rPr>
          <t>Not a deal but simply a SELL of an existing property to release quity and improve loan serviceability</t>
        </r>
      </text>
    </comment>
    <comment ref="F7" authorId="0" shapeId="0" xr:uid="{9421ABE9-1B17-4FEF-ABF9-83C654746ED5}">
      <text>
        <r>
          <rPr>
            <b/>
            <sz val="9"/>
            <color indexed="81"/>
            <rFont val="Tahoma"/>
            <family val="2"/>
          </rPr>
          <t>Not a deal but simply a SELL of an existing property to release quity and improve loan serviceability</t>
        </r>
      </text>
    </comment>
    <comment ref="I7" authorId="0" shapeId="0" xr:uid="{4316901E-2D62-4438-A55A-427E17BD0AA8}">
      <text>
        <r>
          <rPr>
            <b/>
            <sz val="9"/>
            <color indexed="81"/>
            <rFont val="Tahoma"/>
            <family val="2"/>
          </rPr>
          <t>Not a deal but simply a SELL of an existing property to release quity and improve loan serviceability</t>
        </r>
      </text>
    </comment>
    <comment ref="L7" authorId="0" shapeId="0" xr:uid="{61114E12-E007-413D-97AB-ACBADCC6E829}">
      <text>
        <r>
          <rPr>
            <b/>
            <sz val="9"/>
            <color indexed="81"/>
            <rFont val="Tahoma"/>
            <family val="2"/>
          </rPr>
          <t>Not a deal but simply a SELL of an existing property to release quity and improve loan serviceability</t>
        </r>
      </text>
    </comment>
    <comment ref="C8" authorId="0" shapeId="0" xr:uid="{B1AD78CF-0930-4F92-A1CB-12A415E90AA7}">
      <text>
        <r>
          <rPr>
            <b/>
            <sz val="9"/>
            <color indexed="81"/>
            <rFont val="Tahoma"/>
            <family val="2"/>
          </rPr>
          <t xml:space="preserve">Enter the deal duration time in months in this box
</t>
        </r>
      </text>
    </comment>
    <comment ref="F8" authorId="0" shapeId="0" xr:uid="{500A6A04-3E2B-4315-AEBD-4F0DD2ACD123}">
      <text>
        <r>
          <rPr>
            <b/>
            <sz val="9"/>
            <color indexed="81"/>
            <rFont val="Tahoma"/>
            <family val="2"/>
          </rPr>
          <t xml:space="preserve">Enter the deal duration time in months in this box
</t>
        </r>
      </text>
    </comment>
    <comment ref="I8" authorId="0" shapeId="0" xr:uid="{03D0A6EE-A7A6-4BE9-9DAA-D2F29E15C1CF}">
      <text>
        <r>
          <rPr>
            <b/>
            <sz val="9"/>
            <color indexed="81"/>
            <rFont val="Tahoma"/>
            <family val="2"/>
          </rPr>
          <t xml:space="preserve">Enter the deal duration time in months in this box
</t>
        </r>
      </text>
    </comment>
    <comment ref="L8" authorId="0" shapeId="0" xr:uid="{1D921298-B066-48FF-817A-2E72AD961AB7}">
      <text>
        <r>
          <rPr>
            <b/>
            <sz val="9"/>
            <color indexed="81"/>
            <rFont val="Tahoma"/>
            <family val="2"/>
          </rPr>
          <t xml:space="preserve">Enter the deal duration time in months in this box
</t>
        </r>
      </text>
    </comment>
    <comment ref="C16" authorId="0" shapeId="0" xr:uid="{042AFB59-ECF4-471B-99ED-BE1F76562910}">
      <text>
        <r>
          <rPr>
            <b/>
            <sz val="9"/>
            <color indexed="81"/>
            <rFont val="Tahoma"/>
            <family val="2"/>
          </rPr>
          <t>Enter the DEAL PASSIVE from the Deal Evaluation Sheet 
Note this figure should be between -$60k and +$100k</t>
        </r>
      </text>
    </comment>
    <comment ref="F16" authorId="0" shapeId="0" xr:uid="{FF97F320-2E66-4834-81C6-BEC113B5589F}">
      <text>
        <r>
          <rPr>
            <b/>
            <sz val="9"/>
            <color indexed="81"/>
            <rFont val="Tahoma"/>
            <family val="2"/>
          </rPr>
          <t>Enter the DEAL PASSIVE from the Deal Evaluation Sheet 
Note this figure should be between -$60k and +$100k</t>
        </r>
      </text>
    </comment>
    <comment ref="I16" authorId="0" shapeId="0" xr:uid="{9BF7814A-A8D7-46D5-A334-DE9463A8D99C}">
      <text>
        <r>
          <rPr>
            <b/>
            <sz val="9"/>
            <color indexed="81"/>
            <rFont val="Tahoma"/>
            <family val="2"/>
          </rPr>
          <t>Enter the DEAL PASSIVE from the Deal Evaluation Sheet 
Note this figure should be between -$60k and +$100k</t>
        </r>
      </text>
    </comment>
    <comment ref="L16" authorId="0" shapeId="0" xr:uid="{C2BF26F5-66AC-4813-9704-58C1D613AA5C}">
      <text>
        <r>
          <rPr>
            <b/>
            <sz val="9"/>
            <color indexed="81"/>
            <rFont val="Tahoma"/>
            <family val="2"/>
          </rPr>
          <t>Enter the DEAL PASSIVE from the Deal Evaluation Sheet 
Note this figure should be between -$60k and +$100k</t>
        </r>
      </text>
    </comment>
    <comment ref="C17" authorId="0" shapeId="0" xr:uid="{F9DCDD33-4B8A-4DF0-B66C-C9F5FA294189}">
      <text>
        <r>
          <rPr>
            <b/>
            <sz val="9"/>
            <color indexed="81"/>
            <rFont val="Tahoma"/>
            <family val="2"/>
          </rPr>
          <t>Enter the DEAL PROFIT from the Deal Evaluation Sheet</t>
        </r>
      </text>
    </comment>
    <comment ref="F17" authorId="0" shapeId="0" xr:uid="{38BFD424-097F-423E-835F-57304E3261B4}">
      <text>
        <r>
          <rPr>
            <b/>
            <sz val="9"/>
            <color indexed="81"/>
            <rFont val="Tahoma"/>
            <family val="2"/>
          </rPr>
          <t>Enter the DEAL PROFIT from the Deal Evaluation Sheet</t>
        </r>
      </text>
    </comment>
    <comment ref="I17" authorId="0" shapeId="0" xr:uid="{ED135F6C-4C26-4604-8307-02DCEECC7218}">
      <text>
        <r>
          <rPr>
            <b/>
            <sz val="9"/>
            <color indexed="81"/>
            <rFont val="Tahoma"/>
            <family val="2"/>
          </rPr>
          <t>Enter the DEAL PROFIT from the Deal Evaluation Sheet</t>
        </r>
      </text>
    </comment>
    <comment ref="L17" authorId="0" shapeId="0" xr:uid="{5E0CD764-F31E-46EF-95A8-2034398F5D9C}">
      <text>
        <r>
          <rPr>
            <b/>
            <sz val="9"/>
            <color indexed="81"/>
            <rFont val="Tahoma"/>
            <family val="2"/>
          </rPr>
          <t>Enter the DEAL PROFIT from the Deal Evaluation Sheet</t>
        </r>
      </text>
    </comment>
    <comment ref="C19" authorId="0" shapeId="0" xr:uid="{797397A6-2257-4253-9CE6-400FEF354D67}">
      <text>
        <r>
          <rPr>
            <b/>
            <sz val="9"/>
            <color indexed="81"/>
            <rFont val="Tahoma"/>
            <family val="2"/>
          </rPr>
          <t>Enter the DEAL LOAN DEBT from the Deal Evaluation Sheet</t>
        </r>
      </text>
    </comment>
    <comment ref="F19" authorId="0" shapeId="0" xr:uid="{4CD71317-5E51-42B4-BEA2-68586C3E1A3B}">
      <text>
        <r>
          <rPr>
            <b/>
            <sz val="9"/>
            <color indexed="81"/>
            <rFont val="Tahoma"/>
            <family val="2"/>
          </rPr>
          <t>Enter the DEAL LOAN DEBT from the Deal Evaluation Sheet</t>
        </r>
      </text>
    </comment>
    <comment ref="I19" authorId="0" shapeId="0" xr:uid="{B3A659BD-3082-45E7-8BD2-FC945AEF44A1}">
      <text>
        <r>
          <rPr>
            <b/>
            <sz val="9"/>
            <color indexed="81"/>
            <rFont val="Tahoma"/>
            <family val="2"/>
          </rPr>
          <t>Enter the DEAL LOAN DEBT from the Deal Evaluation Sheet</t>
        </r>
      </text>
    </comment>
    <comment ref="L19" authorId="0" shapeId="0" xr:uid="{62A6B73D-76BC-468A-B944-60951542E415}">
      <text>
        <r>
          <rPr>
            <b/>
            <sz val="9"/>
            <color indexed="81"/>
            <rFont val="Tahoma"/>
            <family val="2"/>
          </rPr>
          <t>Enter the DEAL LOAN DEBT from the Deal Evaluation Sheet</t>
        </r>
      </text>
    </comment>
    <comment ref="C20" authorId="0" shapeId="0" xr:uid="{CFA12267-01F7-48CA-890C-4304F68F7284}">
      <text>
        <r>
          <rPr>
            <b/>
            <sz val="9"/>
            <color indexed="81"/>
            <rFont val="Tahoma"/>
            <family val="2"/>
          </rPr>
          <t>Enter the DEAL DRAW DOWN from the Deal Evaluation Sheet</t>
        </r>
      </text>
    </comment>
    <comment ref="F20" authorId="0" shapeId="0" xr:uid="{F0374F29-A92F-42C3-843F-2C51C0CD6592}">
      <text>
        <r>
          <rPr>
            <b/>
            <sz val="9"/>
            <color indexed="81"/>
            <rFont val="Tahoma"/>
            <family val="2"/>
          </rPr>
          <t>Enter the DEAL DRAW DOWN from the Deal Evaluation Sheet</t>
        </r>
      </text>
    </comment>
    <comment ref="I20" authorId="0" shapeId="0" xr:uid="{DD2D1A91-83B9-456C-9D9E-BF9A63204703}">
      <text>
        <r>
          <rPr>
            <b/>
            <sz val="9"/>
            <color indexed="81"/>
            <rFont val="Tahoma"/>
            <family val="2"/>
          </rPr>
          <t>Enter the DEAL DRAW DOWN from the Deal Evaluation Sheet</t>
        </r>
      </text>
    </comment>
    <comment ref="L20" authorId="0" shapeId="0" xr:uid="{25AEBEC1-D2C2-4B10-8DB6-CDEBDFE3400B}">
      <text>
        <r>
          <rPr>
            <b/>
            <sz val="9"/>
            <color indexed="81"/>
            <rFont val="Tahoma"/>
            <family val="2"/>
          </rPr>
          <t>Enter the DEAL DRAW DOWN from the Deal Evaluation Sheet</t>
        </r>
      </text>
    </comment>
    <comment ref="C21" authorId="0" shapeId="0" xr:uid="{32BB9F9A-F895-4091-BDA3-070950448443}">
      <text>
        <r>
          <rPr>
            <b/>
            <sz val="9"/>
            <color indexed="81"/>
            <rFont val="Tahoma"/>
            <family val="2"/>
          </rPr>
          <t>Enter the DEAL GROSS RENT from the Deal Evaluation Sheet</t>
        </r>
      </text>
    </comment>
    <comment ref="F21" authorId="0" shapeId="0" xr:uid="{AE595EF7-FFD0-46F1-B981-EC2B6F3354F1}">
      <text>
        <r>
          <rPr>
            <b/>
            <sz val="9"/>
            <color indexed="81"/>
            <rFont val="Tahoma"/>
            <family val="2"/>
          </rPr>
          <t>Enter the DEAL GROSS RENT from the Deal Evaluation Sheet</t>
        </r>
      </text>
    </comment>
    <comment ref="I21" authorId="0" shapeId="0" xr:uid="{985715CF-2CA9-42E6-AB37-2148D721230B}">
      <text>
        <r>
          <rPr>
            <b/>
            <sz val="9"/>
            <color indexed="81"/>
            <rFont val="Tahoma"/>
            <family val="2"/>
          </rPr>
          <t>Enter the DEAL GROSS RENT from the Deal Evaluation Sheet</t>
        </r>
      </text>
    </comment>
    <comment ref="L21" authorId="0" shapeId="0" xr:uid="{78E9E0CC-6180-47CF-B748-EB9A612A09AB}">
      <text>
        <r>
          <rPr>
            <b/>
            <sz val="9"/>
            <color indexed="81"/>
            <rFont val="Tahoma"/>
            <family val="2"/>
          </rPr>
          <t>Enter the DEAL GROSS RENT from the Deal Evaluation Sheet</t>
        </r>
      </text>
    </comment>
    <comment ref="C22" authorId="0" shapeId="0" xr:uid="{C2F6244B-6DC1-474A-A2FA-0F98367B2011}">
      <text>
        <r>
          <rPr>
            <b/>
            <sz val="9"/>
            <color indexed="81"/>
            <rFont val="Tahoma"/>
            <family val="2"/>
          </rPr>
          <t>Enter the DEAL EQUITY USED from the Deal Evaluation Sheet</t>
        </r>
      </text>
    </comment>
    <comment ref="F22" authorId="0" shapeId="0" xr:uid="{C3AA3B01-9FC6-4046-93C9-BBB461322D06}">
      <text>
        <r>
          <rPr>
            <b/>
            <sz val="9"/>
            <color indexed="81"/>
            <rFont val="Tahoma"/>
            <family val="2"/>
          </rPr>
          <t>Enter the DEAL EQUITY USED from the Deal Evaluation Sheet</t>
        </r>
      </text>
    </comment>
    <comment ref="I22" authorId="0" shapeId="0" xr:uid="{B220860B-9614-4E96-A0E6-851A4E880373}">
      <text>
        <r>
          <rPr>
            <b/>
            <sz val="9"/>
            <color indexed="81"/>
            <rFont val="Tahoma"/>
            <family val="2"/>
          </rPr>
          <t>Enter the DEAL EQUITY USED from the Deal Evaluation Sheet</t>
        </r>
      </text>
    </comment>
    <comment ref="L22" authorId="0" shapeId="0" xr:uid="{7411A035-BC70-414E-9EFE-9C4D666219C3}">
      <text>
        <r>
          <rPr>
            <b/>
            <sz val="9"/>
            <color indexed="81"/>
            <rFont val="Tahoma"/>
            <family val="2"/>
          </rPr>
          <t>Enter the DEAL EQUITY USED from the Deal Evaluation Sheet</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Windows User</author>
  </authors>
  <commentList>
    <comment ref="C4" authorId="0" shapeId="0" xr:uid="{0E54E8F5-63E6-44B0-9183-07F502A007C5}">
      <text>
        <r>
          <rPr>
            <b/>
            <sz val="9"/>
            <color indexed="81"/>
            <rFont val="Tahoma"/>
            <family val="2"/>
          </rPr>
          <t>Manufactred Growth deal with a flip (SELL)</t>
        </r>
      </text>
    </comment>
    <comment ref="F4" authorId="0" shapeId="0" xr:uid="{559F6467-C0FE-4801-84C4-B9BD7C996E19}">
      <text>
        <r>
          <rPr>
            <b/>
            <sz val="9"/>
            <color indexed="81"/>
            <rFont val="Tahoma"/>
            <family val="2"/>
          </rPr>
          <t>Manufactred Growth deal with a flip (SELL)</t>
        </r>
      </text>
    </comment>
    <comment ref="I4" authorId="0" shapeId="0" xr:uid="{3FB67DDE-8F52-4F74-8E98-331418C65692}">
      <text>
        <r>
          <rPr>
            <b/>
            <sz val="9"/>
            <color indexed="81"/>
            <rFont val="Tahoma"/>
            <family val="2"/>
          </rPr>
          <t>Manufactred Growth deal with a flip (SELL)</t>
        </r>
      </text>
    </comment>
    <comment ref="L4" authorId="0" shapeId="0" xr:uid="{7A6EFD48-2558-4780-AB75-4F67A0DFC893}">
      <text>
        <r>
          <rPr>
            <b/>
            <sz val="9"/>
            <color indexed="81"/>
            <rFont val="Tahoma"/>
            <family val="2"/>
          </rPr>
          <t>Manufactred Growth deal with a flip (SELL)</t>
        </r>
      </text>
    </comment>
    <comment ref="C5" authorId="0" shapeId="0" xr:uid="{5695C758-ADAD-4E6B-B912-2E190C8E3E8B}">
      <text>
        <r>
          <rPr>
            <b/>
            <sz val="9"/>
            <color indexed="81"/>
            <rFont val="Tahoma"/>
            <family val="2"/>
          </rPr>
          <t xml:space="preserve">Manufactured Growth deal with a Revaluation and HOLD
</t>
        </r>
      </text>
    </comment>
    <comment ref="F5" authorId="0" shapeId="0" xr:uid="{6A7F9770-656E-403C-AC03-73E774386EB7}">
      <text>
        <r>
          <rPr>
            <b/>
            <sz val="9"/>
            <color indexed="81"/>
            <rFont val="Tahoma"/>
            <family val="2"/>
          </rPr>
          <t xml:space="preserve">Manufactured Growth deal with a Revaluation and HOLD
</t>
        </r>
      </text>
    </comment>
    <comment ref="I5" authorId="0" shapeId="0" xr:uid="{AF965A2B-D913-4C95-9871-1EEB9F45550A}">
      <text>
        <r>
          <rPr>
            <b/>
            <sz val="9"/>
            <color indexed="81"/>
            <rFont val="Tahoma"/>
            <family val="2"/>
          </rPr>
          <t xml:space="preserve">Manufactured Growth deal with a Revaluation and HOLD
</t>
        </r>
      </text>
    </comment>
    <comment ref="L5" authorId="0" shapeId="0" xr:uid="{4EDF2E87-6185-48C0-902C-4B673948D384}">
      <text>
        <r>
          <rPr>
            <b/>
            <sz val="9"/>
            <color indexed="81"/>
            <rFont val="Tahoma"/>
            <family val="2"/>
          </rPr>
          <t xml:space="preserve">Manufactured Growth deal with a Revaluation and HOLD
</t>
        </r>
      </text>
    </comment>
    <comment ref="C6" authorId="0" shapeId="0" xr:uid="{D85C4408-477D-4036-9682-64651E381706}">
      <text>
        <r>
          <rPr>
            <b/>
            <sz val="9"/>
            <color indexed="81"/>
            <rFont val="Tahoma"/>
            <family val="2"/>
          </rPr>
          <t>A deal which buys and simply HOLDS for Natural growth and Income</t>
        </r>
      </text>
    </comment>
    <comment ref="F6" authorId="0" shapeId="0" xr:uid="{34B27171-41FF-4B9F-A7D8-D13D40D60646}">
      <text>
        <r>
          <rPr>
            <b/>
            <sz val="9"/>
            <color indexed="81"/>
            <rFont val="Tahoma"/>
            <family val="2"/>
          </rPr>
          <t>A deal which buys and simply HOLDS for Natural growth and Income</t>
        </r>
      </text>
    </comment>
    <comment ref="I6" authorId="0" shapeId="0" xr:uid="{086A102D-5884-445D-9B7E-2430AC865357}">
      <text>
        <r>
          <rPr>
            <b/>
            <sz val="9"/>
            <color indexed="81"/>
            <rFont val="Tahoma"/>
            <family val="2"/>
          </rPr>
          <t>A deal which buys and simply HOLDS for Natural growth and Income</t>
        </r>
      </text>
    </comment>
    <comment ref="L6" authorId="0" shapeId="0" xr:uid="{29300330-1217-4F44-9F2B-ADEB7659AEE1}">
      <text>
        <r>
          <rPr>
            <b/>
            <sz val="9"/>
            <color indexed="81"/>
            <rFont val="Tahoma"/>
            <family val="2"/>
          </rPr>
          <t>A deal which buys and simply HOLDS for Natural growth and Income</t>
        </r>
      </text>
    </comment>
    <comment ref="C7" authorId="0" shapeId="0" xr:uid="{71F67B59-CC12-4CCF-A44C-1953F6C7D920}">
      <text>
        <r>
          <rPr>
            <b/>
            <sz val="9"/>
            <color indexed="81"/>
            <rFont val="Tahoma"/>
            <family val="2"/>
          </rPr>
          <t>Not a deal but simply a SELL of an existing property to release quity and improve loan serviceability</t>
        </r>
      </text>
    </comment>
    <comment ref="F7" authorId="0" shapeId="0" xr:uid="{DB34D756-27A0-4D5E-BFB1-9AB0B221D965}">
      <text>
        <r>
          <rPr>
            <b/>
            <sz val="9"/>
            <color indexed="81"/>
            <rFont val="Tahoma"/>
            <family val="2"/>
          </rPr>
          <t>Not a deal but simply a SELL of an existing property to release quity and improve loan serviceability</t>
        </r>
      </text>
    </comment>
    <comment ref="I7" authorId="0" shapeId="0" xr:uid="{7F1D784D-B8D6-4954-B45E-1E691D66BD53}">
      <text>
        <r>
          <rPr>
            <b/>
            <sz val="9"/>
            <color indexed="81"/>
            <rFont val="Tahoma"/>
            <family val="2"/>
          </rPr>
          <t>Not a deal but simply a SELL of an existing property to release quity and improve loan serviceability</t>
        </r>
      </text>
    </comment>
    <comment ref="L7" authorId="0" shapeId="0" xr:uid="{64892EC0-6ABE-4BA2-BBE6-731F2D9F2B0A}">
      <text>
        <r>
          <rPr>
            <b/>
            <sz val="9"/>
            <color indexed="81"/>
            <rFont val="Tahoma"/>
            <family val="2"/>
          </rPr>
          <t>Not a deal but simply a SELL of an existing property to release quity and improve loan serviceability</t>
        </r>
      </text>
    </comment>
    <comment ref="C8" authorId="0" shapeId="0" xr:uid="{CFFD9E4B-E4B1-4910-91ED-E3DEBA2ADA81}">
      <text>
        <r>
          <rPr>
            <b/>
            <sz val="9"/>
            <color indexed="81"/>
            <rFont val="Tahoma"/>
            <family val="2"/>
          </rPr>
          <t xml:space="preserve">Enter the deal duration time in months in this box
</t>
        </r>
      </text>
    </comment>
    <comment ref="F8" authorId="0" shapeId="0" xr:uid="{2D1F4BF7-5951-4C86-8BE8-82FB2EEA3729}">
      <text>
        <r>
          <rPr>
            <b/>
            <sz val="9"/>
            <color indexed="81"/>
            <rFont val="Tahoma"/>
            <family val="2"/>
          </rPr>
          <t xml:space="preserve">Enter the deal duration time in months in this box
</t>
        </r>
      </text>
    </comment>
    <comment ref="I8" authorId="0" shapeId="0" xr:uid="{46C51ACF-BE26-41D2-99A3-880A9A7881D5}">
      <text>
        <r>
          <rPr>
            <b/>
            <sz val="9"/>
            <color indexed="81"/>
            <rFont val="Tahoma"/>
            <family val="2"/>
          </rPr>
          <t xml:space="preserve">Enter the deal duration time in months in this box
</t>
        </r>
      </text>
    </comment>
    <comment ref="L8" authorId="0" shapeId="0" xr:uid="{D78AE54B-D875-4CEB-A6BA-DCF47583A2D4}">
      <text>
        <r>
          <rPr>
            <b/>
            <sz val="9"/>
            <color indexed="81"/>
            <rFont val="Tahoma"/>
            <family val="2"/>
          </rPr>
          <t xml:space="preserve">Enter the deal duration time in months in this box
</t>
        </r>
      </text>
    </comment>
    <comment ref="C16" authorId="0" shapeId="0" xr:uid="{013BA692-235A-4FD9-B65D-B6B81708AC0F}">
      <text>
        <r>
          <rPr>
            <b/>
            <sz val="9"/>
            <color indexed="81"/>
            <rFont val="Tahoma"/>
            <family val="2"/>
          </rPr>
          <t>Enter the DEAL PASSIVE from the Deal Evaluation Sheet 
Note this figure should be between -$60k and +$100k</t>
        </r>
      </text>
    </comment>
    <comment ref="F16" authorId="0" shapeId="0" xr:uid="{7C3A4781-C197-4CD8-8C22-126EE6912F58}">
      <text>
        <r>
          <rPr>
            <b/>
            <sz val="9"/>
            <color indexed="81"/>
            <rFont val="Tahoma"/>
            <family val="2"/>
          </rPr>
          <t>Enter the DEAL PASSIVE from the Deal Evaluation Sheet 
Note this figure should be between -$60k and +$100k</t>
        </r>
      </text>
    </comment>
    <comment ref="I16" authorId="0" shapeId="0" xr:uid="{9B1F9E02-03B5-4777-9BF5-BB651D1644D2}">
      <text>
        <r>
          <rPr>
            <b/>
            <sz val="9"/>
            <color indexed="81"/>
            <rFont val="Tahoma"/>
            <family val="2"/>
          </rPr>
          <t>Enter the DEAL PASSIVE from the Deal Evaluation Sheet 
Note this figure should be between -$60k and +$100k</t>
        </r>
      </text>
    </comment>
    <comment ref="L16" authorId="0" shapeId="0" xr:uid="{8174868D-850A-4F40-8F44-4082D6A25755}">
      <text>
        <r>
          <rPr>
            <b/>
            <sz val="9"/>
            <color indexed="81"/>
            <rFont val="Tahoma"/>
            <family val="2"/>
          </rPr>
          <t>Enter the DEAL PASSIVE from the Deal Evaluation Sheet 
Note this figure should be between -$60k and +$100k</t>
        </r>
      </text>
    </comment>
    <comment ref="C17" authorId="0" shapeId="0" xr:uid="{27988262-CBDD-4E9F-98CE-AE988E4BE42B}">
      <text>
        <r>
          <rPr>
            <b/>
            <sz val="9"/>
            <color indexed="81"/>
            <rFont val="Tahoma"/>
            <family val="2"/>
          </rPr>
          <t>Enter the DEAL PROFIT from the Deal Evaluation Sheet</t>
        </r>
      </text>
    </comment>
    <comment ref="F17" authorId="0" shapeId="0" xr:uid="{95518A55-6977-4D05-9367-156CD1F27F97}">
      <text>
        <r>
          <rPr>
            <b/>
            <sz val="9"/>
            <color indexed="81"/>
            <rFont val="Tahoma"/>
            <family val="2"/>
          </rPr>
          <t>Enter the DEAL PROFIT from the Deal Evaluation Sheet</t>
        </r>
      </text>
    </comment>
    <comment ref="I17" authorId="0" shapeId="0" xr:uid="{42024160-A730-4B82-A430-19A1762D5316}">
      <text>
        <r>
          <rPr>
            <b/>
            <sz val="9"/>
            <color indexed="81"/>
            <rFont val="Tahoma"/>
            <family val="2"/>
          </rPr>
          <t>Enter the DEAL PROFIT from the Deal Evaluation Sheet</t>
        </r>
      </text>
    </comment>
    <comment ref="L17" authorId="0" shapeId="0" xr:uid="{431E02D6-6B47-4B8D-BBA7-C0F4EEC80A42}">
      <text>
        <r>
          <rPr>
            <b/>
            <sz val="9"/>
            <color indexed="81"/>
            <rFont val="Tahoma"/>
            <family val="2"/>
          </rPr>
          <t>Enter the DEAL PROFIT from the Deal Evaluation Sheet</t>
        </r>
      </text>
    </comment>
    <comment ref="C19" authorId="0" shapeId="0" xr:uid="{37843DF6-284A-4D6D-A906-C03BBD37FBE3}">
      <text>
        <r>
          <rPr>
            <b/>
            <sz val="9"/>
            <color indexed="81"/>
            <rFont val="Tahoma"/>
            <family val="2"/>
          </rPr>
          <t>Enter the DEAL LOAN DEBT from the Deal Evaluation Sheet</t>
        </r>
      </text>
    </comment>
    <comment ref="F19" authorId="0" shapeId="0" xr:uid="{780C332A-B810-4606-88A4-303EA6BA6129}">
      <text>
        <r>
          <rPr>
            <b/>
            <sz val="9"/>
            <color indexed="81"/>
            <rFont val="Tahoma"/>
            <family val="2"/>
          </rPr>
          <t>Enter the DEAL LOAN DEBT from the Deal Evaluation Sheet</t>
        </r>
      </text>
    </comment>
    <comment ref="I19" authorId="0" shapeId="0" xr:uid="{15578BB4-8A81-401D-8B7D-F8886276F56A}">
      <text>
        <r>
          <rPr>
            <b/>
            <sz val="9"/>
            <color indexed="81"/>
            <rFont val="Tahoma"/>
            <family val="2"/>
          </rPr>
          <t>Enter the DEAL LOAN DEBT from the Deal Evaluation Sheet</t>
        </r>
      </text>
    </comment>
    <comment ref="L19" authorId="0" shapeId="0" xr:uid="{A4A062A1-8A40-48AD-840E-111AAD1DFA88}">
      <text>
        <r>
          <rPr>
            <b/>
            <sz val="9"/>
            <color indexed="81"/>
            <rFont val="Tahoma"/>
            <family val="2"/>
          </rPr>
          <t>Enter the DEAL LOAN DEBT from the Deal Evaluation Sheet</t>
        </r>
      </text>
    </comment>
    <comment ref="C20" authorId="0" shapeId="0" xr:uid="{29850296-DC94-4E4F-9C1D-31B8F6228377}">
      <text>
        <r>
          <rPr>
            <b/>
            <sz val="9"/>
            <color indexed="81"/>
            <rFont val="Tahoma"/>
            <family val="2"/>
          </rPr>
          <t>Enter the DEAL DRAW DOWN from the Deal Evaluation Sheet</t>
        </r>
      </text>
    </comment>
    <comment ref="F20" authorId="0" shapeId="0" xr:uid="{11F6758E-F088-4430-ADF4-CBBF28B521EB}">
      <text>
        <r>
          <rPr>
            <b/>
            <sz val="9"/>
            <color indexed="81"/>
            <rFont val="Tahoma"/>
            <family val="2"/>
          </rPr>
          <t>Enter the DEAL DRAW DOWN from the Deal Evaluation Sheet</t>
        </r>
      </text>
    </comment>
    <comment ref="I20" authorId="0" shapeId="0" xr:uid="{45311962-D26F-4C60-B602-1757BA78A175}">
      <text>
        <r>
          <rPr>
            <b/>
            <sz val="9"/>
            <color indexed="81"/>
            <rFont val="Tahoma"/>
            <family val="2"/>
          </rPr>
          <t>Enter the DEAL DRAW DOWN from the Deal Evaluation Sheet</t>
        </r>
      </text>
    </comment>
    <comment ref="L20" authorId="0" shapeId="0" xr:uid="{1D10386E-2832-4B80-A6DB-C6C5B5BE8430}">
      <text>
        <r>
          <rPr>
            <b/>
            <sz val="9"/>
            <color indexed="81"/>
            <rFont val="Tahoma"/>
            <family val="2"/>
          </rPr>
          <t>Enter the DEAL DRAW DOWN from the Deal Evaluation Sheet</t>
        </r>
      </text>
    </comment>
    <comment ref="C21" authorId="0" shapeId="0" xr:uid="{FDCB62BE-0113-42BD-8B69-20995E7B0C1B}">
      <text>
        <r>
          <rPr>
            <b/>
            <sz val="9"/>
            <color indexed="81"/>
            <rFont val="Tahoma"/>
            <family val="2"/>
          </rPr>
          <t>Enter the DEAL GROSS RENT from the Deal Evaluation Sheet</t>
        </r>
      </text>
    </comment>
    <comment ref="F21" authorId="0" shapeId="0" xr:uid="{3A047947-98F9-403D-A96B-DB3346EE2191}">
      <text>
        <r>
          <rPr>
            <b/>
            <sz val="9"/>
            <color indexed="81"/>
            <rFont val="Tahoma"/>
            <family val="2"/>
          </rPr>
          <t>Enter the DEAL GROSS RENT from the Deal Evaluation Sheet</t>
        </r>
      </text>
    </comment>
    <comment ref="I21" authorId="0" shapeId="0" xr:uid="{F3653A83-5056-4236-85CE-6B0DC861BDAE}">
      <text>
        <r>
          <rPr>
            <b/>
            <sz val="9"/>
            <color indexed="81"/>
            <rFont val="Tahoma"/>
            <family val="2"/>
          </rPr>
          <t>Enter the DEAL GROSS RENT from the Deal Evaluation Sheet</t>
        </r>
      </text>
    </comment>
    <comment ref="L21" authorId="0" shapeId="0" xr:uid="{45A90C90-C286-462B-9952-89A6E5F05861}">
      <text>
        <r>
          <rPr>
            <b/>
            <sz val="9"/>
            <color indexed="81"/>
            <rFont val="Tahoma"/>
            <family val="2"/>
          </rPr>
          <t>Enter the DEAL GROSS RENT from the Deal Evaluation Sheet</t>
        </r>
      </text>
    </comment>
    <comment ref="C22" authorId="0" shapeId="0" xr:uid="{A14A3315-CF09-49B3-A4C8-8825AED1ADD3}">
      <text>
        <r>
          <rPr>
            <b/>
            <sz val="9"/>
            <color indexed="81"/>
            <rFont val="Tahoma"/>
            <family val="2"/>
          </rPr>
          <t>Enter the DEAL EQUITY USED from the Deal Evaluation Sheet</t>
        </r>
      </text>
    </comment>
    <comment ref="F22" authorId="0" shapeId="0" xr:uid="{BF2E52A4-C1CC-4083-A4AC-F50B1C8663A6}">
      <text>
        <r>
          <rPr>
            <b/>
            <sz val="9"/>
            <color indexed="81"/>
            <rFont val="Tahoma"/>
            <family val="2"/>
          </rPr>
          <t>Enter the DEAL EQUITY USED from the Deal Evaluation Sheet</t>
        </r>
      </text>
    </comment>
    <comment ref="I22" authorId="0" shapeId="0" xr:uid="{CDE48DC3-BC18-427B-9104-7CB006F5B1A7}">
      <text>
        <r>
          <rPr>
            <b/>
            <sz val="9"/>
            <color indexed="81"/>
            <rFont val="Tahoma"/>
            <family val="2"/>
          </rPr>
          <t>Enter the DEAL EQUITY USED from the Deal Evaluation Sheet</t>
        </r>
      </text>
    </comment>
    <comment ref="L22" authorId="0" shapeId="0" xr:uid="{926E10AF-2EC2-435D-A87B-FCD64C738630}">
      <text>
        <r>
          <rPr>
            <b/>
            <sz val="9"/>
            <color indexed="81"/>
            <rFont val="Tahoma"/>
            <family val="2"/>
          </rPr>
          <t>Enter the DEAL EQUITY USED from the Deal Evaluation Sheet</t>
        </r>
      </text>
    </comment>
  </commentList>
</comments>
</file>

<file path=xl/sharedStrings.xml><?xml version="1.0" encoding="utf-8"?>
<sst xmlns="http://schemas.openxmlformats.org/spreadsheetml/2006/main" count="576" uniqueCount="214">
  <si>
    <t>g)</t>
  </si>
  <si>
    <t>f)</t>
  </si>
  <si>
    <t>e)</t>
  </si>
  <si>
    <t>d)</t>
  </si>
  <si>
    <t>c)</t>
  </si>
  <si>
    <t>b)</t>
  </si>
  <si>
    <t>a)</t>
  </si>
  <si>
    <t>NEW DTI</t>
  </si>
  <si>
    <t>NEW AWE</t>
  </si>
  <si>
    <t>NEW TOT INC</t>
  </si>
  <si>
    <t>Loan Debt</t>
  </si>
  <si>
    <t>TOTAL INCOME</t>
  </si>
  <si>
    <t xml:space="preserve"> </t>
  </si>
  <si>
    <t>B/F Passive Inc</t>
  </si>
  <si>
    <t>Passive Income</t>
  </si>
  <si>
    <t>B/F AWE</t>
  </si>
  <si>
    <t>B/F DEBT</t>
  </si>
  <si>
    <t>AWE</t>
  </si>
  <si>
    <t>B/F INCOME</t>
  </si>
  <si>
    <t>Time Months</t>
  </si>
  <si>
    <t>x</t>
  </si>
  <si>
    <t>Deal 4</t>
  </si>
  <si>
    <t>g</t>
  </si>
  <si>
    <t>f</t>
  </si>
  <si>
    <t>e</t>
  </si>
  <si>
    <t>Other Inc</t>
  </si>
  <si>
    <t>d</t>
  </si>
  <si>
    <t>c</t>
  </si>
  <si>
    <t>Rental Income</t>
  </si>
  <si>
    <t>b</t>
  </si>
  <si>
    <t>a</t>
  </si>
  <si>
    <t>Deal 3</t>
  </si>
  <si>
    <t>Deal 2</t>
  </si>
  <si>
    <t>Deal 1</t>
  </si>
  <si>
    <t>B/F RENTAL INC</t>
  </si>
  <si>
    <t>NEW RENTAL INC</t>
  </si>
  <si>
    <t>NEW PASSIVE INC</t>
  </si>
  <si>
    <t>NEW TOTAL DEBT</t>
  </si>
  <si>
    <t>B/F TOT INCOME</t>
  </si>
  <si>
    <t>Add up all of your PASSIVE Income that you are currently receiving and enter the figure here. If its negative then include the minus sign(Income from Rental Properties that you are presently receiving)</t>
  </si>
  <si>
    <t>Enter your starting(current) AWE figure from your finance strategy review done with WIZDOM here.</t>
  </si>
  <si>
    <t>Add up all of your loans such as mortgages, lines of credit, redraws, credit card limits, car loans etc and enter the figure here.</t>
  </si>
  <si>
    <t>THIS SECTION WORKS OUT YOUR CURRENT DEBT TO INCOME RATIO</t>
  </si>
  <si>
    <t>EQUITY</t>
  </si>
  <si>
    <t>INCOME</t>
  </si>
  <si>
    <t>STARTING AVAILABLE WORKING EQUITY</t>
  </si>
  <si>
    <t>VALUE AFTER STRATEGY</t>
  </si>
  <si>
    <t>WEEKLY RENT</t>
  </si>
  <si>
    <t>DEPOSIT (CASH)</t>
  </si>
  <si>
    <t>VACANCY %</t>
  </si>
  <si>
    <t>DEPOSIT BORROWED(LOC)</t>
  </si>
  <si>
    <t>EXPENSES AS A % OF ANNUAL RENT</t>
  </si>
  <si>
    <t>BANK LOAN</t>
  </si>
  <si>
    <t>TOTAL BORROWINGS</t>
  </si>
  <si>
    <t>LOAN INTEREST RATE</t>
  </si>
  <si>
    <t>STAMP DUTY &amp; LEGALS (CASH)</t>
  </si>
  <si>
    <t>ANNUAL GROSS RENTAL YIELD</t>
  </si>
  <si>
    <t>STAMP DUTY &amp; LEGALS BORROWED(LOC)</t>
  </si>
  <si>
    <t>EXPENSES IN DOLLARS PER YEAR</t>
  </si>
  <si>
    <t>STRATEGY DURATION (WEEKS)</t>
  </si>
  <si>
    <t>ANNUAL NET RENTAL INCOME</t>
  </si>
  <si>
    <t>HOLDING COST(Use when not leasing)</t>
  </si>
  <si>
    <t>ANNUAL NET RENTAL YIELD</t>
  </si>
  <si>
    <t>STRATEGY COST(CASH)</t>
  </si>
  <si>
    <t>STRATEGY COST BORROWED(LOC)</t>
  </si>
  <si>
    <t>ANNUAL INTEREST PAYABLE</t>
  </si>
  <si>
    <t>EQUITY USED</t>
  </si>
  <si>
    <t>REMAINING AVAIL WORKING EQUITY</t>
  </si>
  <si>
    <t>COST BASE</t>
  </si>
  <si>
    <t>EQUITY GROWTH</t>
  </si>
  <si>
    <t>SELL</t>
  </si>
  <si>
    <t>GROSS SELLING VALUE</t>
  </si>
  <si>
    <t>SELLING AGENT FEES %</t>
  </si>
  <si>
    <t>SELLING COST</t>
  </si>
  <si>
    <t>LEGAL FEES COST</t>
  </si>
  <si>
    <t>NET SALES COST BASE</t>
  </si>
  <si>
    <t>TAX PAYABLE @ 30%</t>
  </si>
  <si>
    <t>NET PROFIT</t>
  </si>
  <si>
    <t>TOTAL RETURNED (Equity Used + Profit)</t>
  </si>
  <si>
    <t>YEARS OWNED</t>
  </si>
  <si>
    <t>Note that this is a simple calculator and GST calculations are NOT included .   ##ALWAYS check your loan serviceability with a qualified professional</t>
  </si>
  <si>
    <t>COMPLETE THE YELLOW BOXES</t>
  </si>
  <si>
    <t>PLANNING FLOWCHART 1</t>
  </si>
  <si>
    <t>PLANNING FLOWCHART 2</t>
  </si>
  <si>
    <t>PLANNING FLOWCHART 3</t>
  </si>
  <si>
    <t xml:space="preserve">Enter here any current annual rental Income(note pre tax) </t>
  </si>
  <si>
    <t>Enter your Finance Strategy Figures in the Yellow Boxes</t>
  </si>
  <si>
    <t>START FINANCIALS (STEP 1)</t>
  </si>
  <si>
    <t>Enter any other income that you receive from wages shares, pensions, etc here ( note pre tax)</t>
  </si>
  <si>
    <t>THIS SECTION AUTOMATICALLY TOTALS UP ALL OF YOUR GROSS INCOME(Excludes Passive Income)</t>
  </si>
  <si>
    <t xml:space="preserve">Complete all YELLOW boxes </t>
  </si>
  <si>
    <t>h</t>
  </si>
  <si>
    <t>Calculated DTI</t>
  </si>
  <si>
    <t>Max DTI</t>
  </si>
  <si>
    <t>h)</t>
  </si>
  <si>
    <t>Enter the recommended DTI figure used for maximum</t>
  </si>
  <si>
    <t>j</t>
  </si>
  <si>
    <t>j)</t>
  </si>
  <si>
    <t>Start Max Borrowing Based on Calculated DTI</t>
  </si>
  <si>
    <t>THIS SECTION AUTOMATICALLY WORKS OUT YOUR BORROWING CAPACITY ON STARTING</t>
  </si>
  <si>
    <t>NEW LOAN CAP</t>
  </si>
  <si>
    <t>`</t>
  </si>
  <si>
    <t xml:space="preserve">a)The AVATARS section contains examples using ficticious persons and their personal situations and choices and how these might fit into the other sections of this spreadsheet. The idea of this is that for each person reading these instructions they might see parallels with their own situation and be able to clarify how the sheet might be completed correctly and accurately. </t>
  </si>
  <si>
    <t>b) The INSTRUCTIONS section - What you are reading currently.</t>
  </si>
  <si>
    <t>BUY PRICE or PROPERTY VALUE (OWNER JV)</t>
  </si>
  <si>
    <t>OWNER JOINT VENTURE % SPLIT</t>
  </si>
  <si>
    <t>© 2022 Michael &amp; Sara Franks</t>
  </si>
  <si>
    <t>Jenny has her finance review. Here are her figures:</t>
  </si>
  <si>
    <t>Jenny</t>
  </si>
  <si>
    <t>Alan &amp; Kylie have their finance review. Here are their initial figures:</t>
  </si>
  <si>
    <t>Alan &amp; Kylie</t>
  </si>
  <si>
    <t>Phil &amp; Jane have their finance review. Here are their initial figures:</t>
  </si>
  <si>
    <t>Brad has his finance review. Here are his initial figures:</t>
  </si>
  <si>
    <t>Phil &amp; Jane</t>
  </si>
  <si>
    <t>Brad</t>
  </si>
  <si>
    <t>• Single mum with 2 kids</t>
  </si>
  <si>
    <t>• No investment properties</t>
  </si>
  <si>
    <t>• No PPR</t>
  </si>
  <si>
    <t>• Gross PAYG income $65k PA</t>
  </si>
  <si>
    <t>• Money(cash) in a bank account $55k</t>
  </si>
  <si>
    <t>• AWE. $55k</t>
  </si>
  <si>
    <t>• Rental Income $0</t>
  </si>
  <si>
    <t>• Passive Income $0</t>
  </si>
  <si>
    <t>• Other Income $65k</t>
  </si>
  <si>
    <t>• Total income is calculated by the spreadsheet</t>
  </si>
  <si>
    <t>• Loan Debt $0</t>
  </si>
  <si>
    <t>• Her DTI is calculated by the spreadsheet</t>
  </si>
  <si>
    <t>• Family with 2 kids living at home</t>
  </si>
  <si>
    <t>• 1 investment property: Loan $160k, Value $380k, Cashflow $4k, Gross Rental Income $21k</t>
  </si>
  <si>
    <t>• PPR. Loan $200k, Value $670k</t>
  </si>
  <si>
    <t>• Gross PAYG income $115k PA Alan., $55k Kylie</t>
  </si>
  <si>
    <t>• Money(cash) in a bank account $122k</t>
  </si>
  <si>
    <t>• AWE. $122k</t>
  </si>
  <si>
    <t>• Rental Income $21k</t>
  </si>
  <si>
    <t>• Passive Income $4k</t>
  </si>
  <si>
    <t>• Other Income $115k + $55k = $170k</t>
  </si>
  <si>
    <t>• Loan Debt $160k + $200k = $360k</t>
  </si>
  <si>
    <t>• Their DTI is calculated by the spreadsheet</t>
  </si>
  <si>
    <t>• Couple with 2 kids not living at home</t>
  </si>
  <si>
    <t>• 2 investment properties: PROPERTY 1: Loan $230k, Value $410k , Cashflow $4k, Gross Rental Income $24k PROPERTY 2: Loan $255k, Value $770k, Cashflow $7k, Gross Rental Income $28k</t>
  </si>
  <si>
    <t>• PPR. Loan $175k, Value $820k</t>
  </si>
  <si>
    <t>• Gross income $140k PA Philip</t>
  </si>
  <si>
    <t>• Money(cash) in a bank account $478k</t>
  </si>
  <si>
    <t>• AWE. $478k</t>
  </si>
  <si>
    <t>• Rental Income $24k + $28k = $52k</t>
  </si>
  <si>
    <t>• Passive Income $4k + $7k = $11k</t>
  </si>
  <si>
    <t>• Other Income $140k</t>
  </si>
  <si>
    <t>• Loan Debt $230k + $255k + $175k = $660k</t>
  </si>
  <si>
    <t>• Single 38 year old</t>
  </si>
  <si>
    <t>• 3 investment properties: PROPERTY 1: Loan $320k, Value $410k , Cashflow -$6k, Gross Rental Income $21k PROPERTY 2: Loan $255k, Value $335k, Cashflow -$9k, Gross Rental Income $20k PROPERTY 3: Loan $385k, Value $580k, Cashflow $2k, Gross Rental Income $27k</t>
  </si>
  <si>
    <t>• No PPR.</t>
  </si>
  <si>
    <t>• Gross PAYG income $160k PA</t>
  </si>
  <si>
    <t>• Money(cash) in a bank account $94k</t>
  </si>
  <si>
    <t>• AWE. $94k</t>
  </si>
  <si>
    <t>• Rental Income $21k + $20k + $27k = $68k</t>
  </si>
  <si>
    <t>• Passive Income -$6k + -$9k + $2k = -$13k</t>
  </si>
  <si>
    <t>• Other Income $160k</t>
  </si>
  <si>
    <t>• Loan Debt $320k + $255k + $335k = $910k</t>
  </si>
  <si>
    <t>• His DTI is calculated by the spreadsheet</t>
  </si>
  <si>
    <t>Deal 5</t>
  </si>
  <si>
    <t>Deal 6</t>
  </si>
  <si>
    <t>Deal 7</t>
  </si>
  <si>
    <t>Deal 8</t>
  </si>
  <si>
    <t>Deal 9</t>
  </si>
  <si>
    <t>Deal 10</t>
  </si>
  <si>
    <t>Deal 11</t>
  </si>
  <si>
    <t>Deal 12</t>
  </si>
  <si>
    <t>HOLD</t>
  </si>
  <si>
    <t>Deal Passive(Hold)</t>
  </si>
  <si>
    <t>Deal Loan DEBT(Hold)</t>
  </si>
  <si>
    <t>Deal Draw Down(Hold)</t>
  </si>
  <si>
    <t>Deal Equity Used(Hold)</t>
  </si>
  <si>
    <t>Deal Gross Rent(Hold)</t>
  </si>
  <si>
    <t>DEAL PASSIVE (1)</t>
  </si>
  <si>
    <t>DEAL PROFIT (NON JV) (2)</t>
  </si>
  <si>
    <t>DEAL DEBT (3)</t>
  </si>
  <si>
    <t>DEAL DRAWDOWN(4)</t>
  </si>
  <si>
    <t>DEAL GR RENT (5)</t>
  </si>
  <si>
    <t>EQUITY USED(6)</t>
  </si>
  <si>
    <t>DEAL PROFIT ( PER JV PARTNER)(2)</t>
  </si>
  <si>
    <t>Transfer the deal figures marked with the Red Arrows to your planning Flowchart. Use this Sheet to evaluate every one of your deals</t>
  </si>
  <si>
    <r>
      <t xml:space="preserve">Man Gr Reval </t>
    </r>
    <r>
      <rPr>
        <b/>
        <sz val="11"/>
        <color theme="1"/>
        <rFont val="Calibri"/>
        <family val="2"/>
        <scheme val="minor"/>
      </rPr>
      <t>HOLD</t>
    </r>
  </si>
  <si>
    <r>
      <t>Income</t>
    </r>
    <r>
      <rPr>
        <b/>
        <sz val="11"/>
        <color theme="1"/>
        <rFont val="Calibri"/>
        <family val="2"/>
        <scheme val="minor"/>
      </rPr>
      <t xml:space="preserve"> HOLD</t>
    </r>
  </si>
  <si>
    <r>
      <t xml:space="preserve">Sell Existing </t>
    </r>
    <r>
      <rPr>
        <b/>
        <sz val="11"/>
        <color theme="1"/>
        <rFont val="Calibri"/>
        <family val="2"/>
        <scheme val="minor"/>
      </rPr>
      <t>SELL</t>
    </r>
  </si>
  <si>
    <r>
      <t xml:space="preserve">Man Gr Flip </t>
    </r>
    <r>
      <rPr>
        <b/>
        <sz val="11"/>
        <color theme="1"/>
        <rFont val="Calibri"/>
        <family val="2"/>
        <scheme val="minor"/>
      </rPr>
      <t>SELL</t>
    </r>
  </si>
  <si>
    <t xml:space="preserve">Decide whether the deal being analysed will be a JV deal or a deal done solely with your own funds and, if needed, borrowing </t>
  </si>
  <si>
    <t>Repeat the steps 2, 3, 4, 5, 6, 7, 8, 9 for each successive deal</t>
  </si>
  <si>
    <t>c) The FLOW - a diagramatic view of the steps</t>
  </si>
  <si>
    <t>d) The START FINANCIALS - The place where you enter your CURRENT starting financials. It may be that you have no investment property or you already have investment properties. The important factor is that you ONLY include finances that are directly associated to you and not Super fund assets or finances. These need to be separately treated.</t>
  </si>
  <si>
    <t>e) The DEAL EVALUATION section</t>
  </si>
  <si>
    <t>Evaluate Your Deal V120222</t>
  </si>
  <si>
    <t>Deal PROFIT AWE(Sell)</t>
  </si>
  <si>
    <t xml:space="preserve">This spreadsheet comprises of separate sections (TABS): </t>
  </si>
  <si>
    <t>f) The PLANNING FLOWCHARTS - Numbered Deal1 to Deal 12, These are where the numbers from each deal that is analysed within DEAL EVALUATION are entered and where the outcome for that deal is viewed.</t>
  </si>
  <si>
    <r>
      <t xml:space="preserve">Gather all of your financials which you obtained from you Finance Strategy Review and enter them in the </t>
    </r>
    <r>
      <rPr>
        <b/>
        <sz val="11"/>
        <color theme="1"/>
        <rFont val="Calibri"/>
        <family val="2"/>
        <scheme val="minor"/>
      </rPr>
      <t>START FINANCIALS section</t>
    </r>
    <r>
      <rPr>
        <sz val="11"/>
        <color theme="1"/>
        <rFont val="Calibri"/>
        <family val="2"/>
        <scheme val="minor"/>
      </rPr>
      <t>. These numbers will be automatically propogated to the first deal of the planning flowcharts.</t>
    </r>
  </si>
  <si>
    <r>
      <t xml:space="preserve">Start Here -  Refer to the </t>
    </r>
    <r>
      <rPr>
        <b/>
        <sz val="11"/>
        <color theme="1"/>
        <rFont val="Calibri"/>
        <family val="2"/>
        <scheme val="minor"/>
      </rPr>
      <t>FLOW</t>
    </r>
    <r>
      <rPr>
        <sz val="11"/>
        <color theme="1"/>
        <rFont val="Calibri"/>
        <family val="2"/>
        <scheme val="minor"/>
      </rPr>
      <t xml:space="preserve"> for help in understanding these steps.</t>
    </r>
  </si>
  <si>
    <r>
      <t xml:space="preserve">Turning to the planning flowchart, select the chosen deal type (Manufactured Growth Flip, Manufactured Growth  Revalue and Hold, Hold Only for Income or Sell an existing Property) and mark with an X in the first available deal in the </t>
    </r>
    <r>
      <rPr>
        <b/>
        <sz val="11"/>
        <color theme="1"/>
        <rFont val="Calibri"/>
        <family val="2"/>
        <scheme val="minor"/>
      </rPr>
      <t>PLANNING FLOWCHARTS.</t>
    </r>
  </si>
  <si>
    <t>Look at your finances and decide on the type of deal that you can undertake within the limitations of your finanaces. Choose a strategy which fits your personal profile - time and risk wise. Your deal will have 2 possible exits SELL or HOLD. It may be that you are considering part SELL and part HOLD. In this case work the numbers on the SELL portion first then work the numbers on the remaining HOLD portion. Note that a lease/sublease is regarded as a HOLD.</t>
  </si>
  <si>
    <t>CATEGORY</t>
  </si>
  <si>
    <t>DEBT TO INCOME RATIO</t>
  </si>
  <si>
    <t>LOWER</t>
  </si>
  <si>
    <t>SAME</t>
  </si>
  <si>
    <t>HIGHER</t>
  </si>
  <si>
    <t>X</t>
  </si>
  <si>
    <t>Time Months Used Total</t>
  </si>
  <si>
    <r>
      <t xml:space="preserve">Pay attention to the 6 sets of numbers which are generated from your completed Deal Evaluation - DEAL PASSIVE (1), DEAL PROFIT (2), DEAL LOAN DEBT (3), DEAL DRAW DOWN (4),  DEAL GROSS RENT (5), DEAL EQUITY USED (6) You will be using some of these (deal dependant). Note that the SELL strategies are </t>
    </r>
    <r>
      <rPr>
        <b/>
        <sz val="11"/>
        <color rgb="FF00B0F0"/>
        <rFont val="Calibri"/>
        <family val="2"/>
        <scheme val="minor"/>
      </rPr>
      <t>BLUE</t>
    </r>
    <r>
      <rPr>
        <sz val="11"/>
        <color theme="1"/>
        <rFont val="Calibri"/>
        <family val="2"/>
        <scheme val="minor"/>
      </rPr>
      <t xml:space="preserve"> highlighted and the HOLD strategies are </t>
    </r>
    <r>
      <rPr>
        <b/>
        <sz val="11"/>
        <color rgb="FF00B050"/>
        <rFont val="Calibri"/>
        <family val="2"/>
        <scheme val="minor"/>
      </rPr>
      <t>GREEN</t>
    </r>
    <r>
      <rPr>
        <sz val="11"/>
        <color theme="1"/>
        <rFont val="Calibri"/>
        <family val="2"/>
        <scheme val="minor"/>
      </rPr>
      <t xml:space="preserve"> highlighted.</t>
    </r>
  </si>
  <si>
    <r>
      <t xml:space="preserve">Choose the duration in months for that deal type and write it down in the same deal in the </t>
    </r>
    <r>
      <rPr>
        <b/>
        <sz val="11"/>
        <color theme="1"/>
        <rFont val="Calibri"/>
        <family val="2"/>
        <scheme val="minor"/>
      </rPr>
      <t>PLANNING FLOWCHARTS</t>
    </r>
    <r>
      <rPr>
        <sz val="11"/>
        <color theme="1"/>
        <rFont val="Calibri"/>
        <family val="2"/>
        <scheme val="minor"/>
      </rPr>
      <t>. The Time duration will be totalled across all 12 deal entries on the Planning Flowcharts. The Total Time appears on the lower part of the spreadsheet.</t>
    </r>
  </si>
  <si>
    <t>EQUITY RATING</t>
  </si>
  <si>
    <t>DTI RATING</t>
  </si>
  <si>
    <t>Deal Consultancy INC</t>
  </si>
  <si>
    <t xml:space="preserve">Keep an eye on 3 figures which emerge from doing each deal ( Highlighted in ORANGE) - The new AWE ,the new DTI and the new LOAN CAP. The new AWE will limit you for your next deal. Your new DTI will be used to calculate how much borrowing you will have available for your next deal. When the DTI figure reaches the maximum recommended figure(currently 6) then it will highlight in RED to signify that  you will be limited in borrowing. The level of borrowing AND AWE are what you will be working with for your next deal. The question that you need to be asking yourself is "CAN I CONTINUE MY INVESTING JOURNEY USING THESE LEVELS OF AWE AND LEVEL OF BORROWING. If the answer is YES then continue. If the answer is NO then we must take an appropriate action to enable us to be able to continue our investing journey. What that action needs to be can be a) Ammend the EXIT strategy for the deal in play. b) You look to sell down an existing property to restore the balance of AWE and loan serviceability. Take a look at the EQUITY and DTI ratings. Read the EQUITY rating and note the range of numbers. Then read the DTI rating and note the range of numbers. Select the number which is common to both. This is the overall rating. The higher the number the stronger the deal. </t>
  </si>
  <si>
    <t xml:space="preserve">e) The PERFORMANCE section - Contains a table of both EQUITY and DTI results. Each pair of outcomes for both of these is assigned a rating from 1 to 9. </t>
  </si>
  <si>
    <r>
      <t xml:space="preserve">Now access the </t>
    </r>
    <r>
      <rPr>
        <b/>
        <sz val="11"/>
        <color theme="1"/>
        <rFont val="Calibri"/>
        <family val="2"/>
        <scheme val="minor"/>
      </rPr>
      <t>DEAL EVALUATION</t>
    </r>
    <r>
      <rPr>
        <sz val="11"/>
        <color theme="1"/>
        <rFont val="Calibri"/>
        <family val="2"/>
        <scheme val="minor"/>
      </rPr>
      <t xml:space="preserve"> section and transfer the numbers applicable for the deal type into the </t>
    </r>
    <r>
      <rPr>
        <b/>
        <sz val="11"/>
        <color theme="1"/>
        <rFont val="Calibri"/>
        <family val="2"/>
        <scheme val="minor"/>
      </rPr>
      <t>PLANNING FLOWCHART</t>
    </r>
    <r>
      <rPr>
        <sz val="11"/>
        <color theme="1"/>
        <rFont val="Calibri"/>
        <family val="2"/>
        <scheme val="minor"/>
      </rPr>
      <t xml:space="preserve">. You will be using this sheet for EVERY deal that you will be examining. Using this sheet will provide you with results figures that you will be using for each successive deal. Note that a flip deal done using a Consultancy Trust will involve splitting the chunk into AWE and INCOME ( </t>
    </r>
    <r>
      <rPr>
        <b/>
        <sz val="11"/>
        <color rgb="FF00B0F0"/>
        <rFont val="Calibri"/>
        <family val="2"/>
        <scheme val="minor"/>
      </rPr>
      <t>BLUE HIGHLIGHTED</t>
    </r>
    <r>
      <rPr>
        <sz val="11"/>
        <color theme="1"/>
        <rFont val="Calibri"/>
        <family val="2"/>
        <scheme val="minor"/>
      </rPr>
      <t xml:space="preserve"> )</t>
    </r>
  </si>
  <si>
    <r>
      <t xml:space="preserve">Gather all of the numbers for your chosen deal and using the </t>
    </r>
    <r>
      <rPr>
        <b/>
        <sz val="11"/>
        <color theme="1"/>
        <rFont val="Calibri"/>
        <family val="2"/>
        <scheme val="minor"/>
      </rPr>
      <t>DEAL EVALUATION</t>
    </r>
    <r>
      <rPr>
        <sz val="11"/>
        <color theme="1"/>
        <rFont val="Calibri"/>
        <family val="2"/>
        <scheme val="minor"/>
      </rPr>
      <t xml:space="preserve"> spreadsheet enter all of the numbers. The spreadsheet has 2 halves. The LEFT HAND side is concerned with SELLING, the right hand side is concerned with HOLDING. After completing this spreadsheet you should end up with a set of numbers for either HOLDING or SELLING. NOTE THESE NUMBERS as you will be using them in your </t>
    </r>
    <r>
      <rPr>
        <b/>
        <sz val="11"/>
        <color theme="1"/>
        <rFont val="Calibri"/>
        <family val="2"/>
        <scheme val="minor"/>
      </rPr>
      <t>PLANNING FLOWCHART</t>
    </r>
    <r>
      <rPr>
        <sz val="11"/>
        <color theme="1"/>
        <rFont val="Calibri"/>
        <family val="2"/>
        <scheme val="minor"/>
      </rPr>
      <t xml:space="preserve">. The DEAL EVALUATION sheet may be saved by right clicking on the deal evaluation tab then selecting Move or Copy then ticking Create a Copy and move to end. Once the copy is created then you can Rename it to Deal 1 , Deal 2, and so on.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</si>
</sst>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quot;$&quot;#,##0"/>
    <numFmt numFmtId="165" formatCode="0.0"/>
    <numFmt numFmtId="166" formatCode="&quot;$&quot;#,##0.00"/>
  </numFmts>
  <fonts count="39" x14ac:knownFonts="1">
    <font>
      <sz val="11"/>
      <color theme="1"/>
      <name val="Calibri"/>
      <family val="2"/>
      <scheme val="minor"/>
    </font>
    <font>
      <sz val="12"/>
      <color theme="1"/>
      <name val="Arial"/>
      <family val="2"/>
    </font>
    <font>
      <b/>
      <sz val="18"/>
      <color theme="0"/>
      <name val="Calibri"/>
      <family val="2"/>
      <scheme val="minor"/>
    </font>
    <font>
      <b/>
      <sz val="11"/>
      <color theme="1"/>
      <name val="Calibri"/>
      <family val="2"/>
      <scheme val="minor"/>
    </font>
    <font>
      <u/>
      <sz val="12"/>
      <color theme="1"/>
      <name val="Arial"/>
      <family val="2"/>
    </font>
    <font>
      <b/>
      <sz val="14"/>
      <color theme="1"/>
      <name val="Calibri"/>
      <family val="2"/>
      <scheme val="minor"/>
    </font>
    <font>
      <b/>
      <sz val="16"/>
      <color theme="1"/>
      <name val="Arial"/>
      <family val="2"/>
    </font>
    <font>
      <sz val="11"/>
      <color theme="1"/>
      <name val="Arial"/>
      <family val="2"/>
    </font>
    <font>
      <b/>
      <sz val="20"/>
      <color theme="1"/>
      <name val="Arial"/>
      <family val="2"/>
    </font>
    <font>
      <b/>
      <sz val="26"/>
      <color theme="1"/>
      <name val="Arial"/>
      <family val="2"/>
    </font>
    <font>
      <b/>
      <sz val="26"/>
      <color theme="1"/>
      <name val="Calibri"/>
      <family val="2"/>
      <scheme val="minor"/>
    </font>
    <font>
      <b/>
      <sz val="11"/>
      <color theme="1"/>
      <name val="Arial"/>
      <family val="2"/>
    </font>
    <font>
      <b/>
      <sz val="11"/>
      <color theme="0"/>
      <name val="Calibri"/>
      <family val="2"/>
      <scheme val="minor"/>
    </font>
    <font>
      <b/>
      <sz val="11"/>
      <name val="Arial"/>
      <family val="2"/>
    </font>
    <font>
      <sz val="11"/>
      <name val="Calibri"/>
      <family val="2"/>
      <scheme val="minor"/>
    </font>
    <font>
      <b/>
      <sz val="11"/>
      <name val="Calibri"/>
      <family val="2"/>
      <scheme val="minor"/>
    </font>
    <font>
      <sz val="11"/>
      <name val="Arial"/>
      <family val="2"/>
    </font>
    <font>
      <b/>
      <sz val="11"/>
      <color rgb="FF00B050"/>
      <name val="Calibri"/>
      <family val="2"/>
      <scheme val="minor"/>
    </font>
    <font>
      <b/>
      <sz val="11"/>
      <color rgb="FFFF0000"/>
      <name val="Calibri"/>
      <family val="2"/>
      <scheme val="minor"/>
    </font>
    <font>
      <sz val="11"/>
      <color theme="0"/>
      <name val="Arial"/>
      <family val="2"/>
    </font>
    <font>
      <sz val="11"/>
      <color rgb="FFFF0000"/>
      <name val="Arial"/>
      <family val="2"/>
    </font>
    <font>
      <b/>
      <sz val="11"/>
      <color theme="0"/>
      <name val="Arial"/>
      <family val="2"/>
    </font>
    <font>
      <b/>
      <sz val="18"/>
      <color theme="1"/>
      <name val="Arial"/>
      <family val="2"/>
    </font>
    <font>
      <b/>
      <sz val="11"/>
      <color rgb="FF454545"/>
      <name val="Arial"/>
      <family val="2"/>
    </font>
    <font>
      <b/>
      <i/>
      <sz val="11"/>
      <color theme="1"/>
      <name val="Arial"/>
      <family val="2"/>
    </font>
    <font>
      <b/>
      <sz val="9"/>
      <color indexed="81"/>
      <name val="Tahoma"/>
      <family val="2"/>
    </font>
    <font>
      <b/>
      <sz val="18"/>
      <name val="Arial"/>
      <family val="2"/>
    </font>
    <font>
      <b/>
      <sz val="24"/>
      <color theme="1"/>
      <name val="Calibri"/>
      <family val="2"/>
      <scheme val="minor"/>
    </font>
    <font>
      <sz val="11"/>
      <color theme="1"/>
      <name val="Calibri"/>
      <family val="2"/>
    </font>
    <font>
      <b/>
      <sz val="18"/>
      <color rgb="FF454545"/>
      <name val="Arial"/>
      <family val="2"/>
    </font>
    <font>
      <sz val="12"/>
      <color rgb="FF222222"/>
      <name val="Roboto"/>
    </font>
    <font>
      <b/>
      <u/>
      <sz val="12"/>
      <color rgb="FF222222"/>
      <name val="Roboto"/>
    </font>
    <font>
      <b/>
      <sz val="20"/>
      <name val="Calibri"/>
      <family val="2"/>
      <scheme val="minor"/>
    </font>
    <font>
      <b/>
      <sz val="20"/>
      <name val="Arial"/>
      <family val="2"/>
    </font>
    <font>
      <sz val="16"/>
      <color theme="1"/>
      <name val="Calibri"/>
      <family val="2"/>
      <scheme val="minor"/>
    </font>
    <font>
      <b/>
      <sz val="18"/>
      <color theme="1"/>
      <name val="Calibri"/>
      <family val="2"/>
      <scheme val="minor"/>
    </font>
    <font>
      <b/>
      <sz val="11"/>
      <color rgb="FF00B0F0"/>
      <name val="Calibri"/>
      <family val="2"/>
      <scheme val="minor"/>
    </font>
    <font>
      <b/>
      <sz val="16"/>
      <color theme="1"/>
      <name val="Calibri"/>
      <family val="2"/>
      <scheme val="minor"/>
    </font>
    <font>
      <b/>
      <sz val="12"/>
      <color theme="1"/>
      <name val="Calibri"/>
      <family val="2"/>
      <scheme val="minor"/>
    </font>
  </fonts>
  <fills count="20">
    <fill>
      <patternFill patternType="none"/>
    </fill>
    <fill>
      <patternFill patternType="gray125"/>
    </fill>
    <fill>
      <patternFill patternType="solid">
        <fgColor theme="1" tint="0.499984740745262"/>
        <bgColor indexed="64"/>
      </patternFill>
    </fill>
    <fill>
      <patternFill patternType="solid">
        <fgColor theme="0" tint="-0.249977111117893"/>
        <bgColor indexed="64"/>
      </patternFill>
    </fill>
    <fill>
      <patternFill patternType="solid">
        <fgColor theme="0" tint="-0.14999847407452621"/>
        <bgColor indexed="64"/>
      </patternFill>
    </fill>
    <fill>
      <patternFill patternType="solid">
        <fgColor theme="0"/>
        <bgColor indexed="64"/>
      </patternFill>
    </fill>
    <fill>
      <patternFill patternType="solid">
        <fgColor rgb="FFFFFF00"/>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8" tint="0.59999389629810485"/>
        <bgColor indexed="64"/>
      </patternFill>
    </fill>
    <fill>
      <patternFill patternType="solid">
        <fgColor theme="3" tint="0.59999389629810485"/>
        <bgColor indexed="64"/>
      </patternFill>
    </fill>
    <fill>
      <patternFill patternType="solid">
        <fgColor rgb="FF00B0F0"/>
        <bgColor indexed="64"/>
      </patternFill>
    </fill>
    <fill>
      <patternFill patternType="solid">
        <fgColor theme="5" tint="0.39997558519241921"/>
        <bgColor indexed="64"/>
      </patternFill>
    </fill>
    <fill>
      <patternFill patternType="solid">
        <fgColor rgb="FFFFC000"/>
        <bgColor indexed="64"/>
      </patternFill>
    </fill>
    <fill>
      <patternFill patternType="solid">
        <fgColor theme="7" tint="0.59999389629810485"/>
        <bgColor indexed="64"/>
      </patternFill>
    </fill>
    <fill>
      <patternFill patternType="solid">
        <fgColor rgb="FFFF0000"/>
        <bgColor indexed="64"/>
      </patternFill>
    </fill>
    <fill>
      <patternFill patternType="solid">
        <fgColor theme="5" tint="0.79998168889431442"/>
        <bgColor indexed="64"/>
      </patternFill>
    </fill>
    <fill>
      <patternFill patternType="solid">
        <fgColor theme="1"/>
        <bgColor indexed="64"/>
      </patternFill>
    </fill>
    <fill>
      <patternFill patternType="solid">
        <fgColor rgb="FF0070C0"/>
        <bgColor indexed="64"/>
      </patternFill>
    </fill>
    <fill>
      <patternFill patternType="solid">
        <fgColor rgb="FF00B050"/>
        <bgColor indexed="64"/>
      </patternFill>
    </fill>
  </fills>
  <borders count="41">
    <border>
      <left/>
      <right/>
      <top/>
      <bottom/>
      <diagonal/>
    </border>
    <border>
      <left/>
      <right style="medium">
        <color indexed="64"/>
      </right>
      <top style="medium">
        <color indexed="64"/>
      </top>
      <bottom/>
      <diagonal/>
    </border>
    <border>
      <left/>
      <right/>
      <top style="medium">
        <color indexed="64"/>
      </top>
      <bottom/>
      <diagonal/>
    </border>
    <border>
      <left style="medium">
        <color indexed="64"/>
      </left>
      <right/>
      <top style="medium">
        <color indexed="64"/>
      </top>
      <bottom style="medium">
        <color indexed="64"/>
      </bottom>
      <diagonal/>
    </border>
    <border>
      <left/>
      <right style="medium">
        <color indexed="64"/>
      </right>
      <top/>
      <bottom style="medium">
        <color indexed="64"/>
      </bottom>
      <diagonal/>
    </border>
    <border>
      <left/>
      <right/>
      <top/>
      <bottom style="medium">
        <color indexed="64"/>
      </bottom>
      <diagonal/>
    </border>
    <border>
      <left style="medium">
        <color indexed="64"/>
      </left>
      <right/>
      <top/>
      <bottom style="medium">
        <color indexed="64"/>
      </bottom>
      <diagonal/>
    </border>
    <border>
      <left/>
      <right style="medium">
        <color indexed="64"/>
      </right>
      <top/>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style="medium">
        <color indexed="64"/>
      </left>
      <right style="medium">
        <color indexed="64"/>
      </right>
      <top/>
      <bottom style="medium">
        <color indexed="64"/>
      </bottom>
      <diagonal/>
    </border>
    <border>
      <left style="medium">
        <color indexed="64"/>
      </left>
      <right/>
      <top style="medium">
        <color indexed="64"/>
      </top>
      <bottom/>
      <diagonal/>
    </border>
    <border>
      <left style="medium">
        <color indexed="64"/>
      </left>
      <right style="medium">
        <color indexed="64"/>
      </right>
      <top/>
      <bottom/>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top style="medium">
        <color indexed="64"/>
      </top>
      <bottom style="medium">
        <color indexed="64"/>
      </bottom>
      <diagonal/>
    </border>
    <border>
      <left style="medium">
        <color theme="0"/>
      </left>
      <right/>
      <top style="medium">
        <color theme="0"/>
      </top>
      <bottom style="medium">
        <color theme="0"/>
      </bottom>
      <diagonal/>
    </border>
    <border>
      <left style="medium">
        <color theme="0"/>
      </left>
      <right style="medium">
        <color theme="0"/>
      </right>
      <top style="medium">
        <color theme="0"/>
      </top>
      <bottom style="medium">
        <color theme="0"/>
      </bottom>
      <diagonal/>
    </border>
    <border>
      <left/>
      <right/>
      <top style="thin">
        <color theme="0"/>
      </top>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top style="medium">
        <color indexed="64"/>
      </top>
      <bottom style="thin">
        <color indexed="64"/>
      </bottom>
      <diagonal/>
    </border>
  </borders>
  <cellStyleXfs count="2">
    <xf numFmtId="0" fontId="0" fillId="0" borderId="0"/>
    <xf numFmtId="0" fontId="28" fillId="0" borderId="0"/>
  </cellStyleXfs>
  <cellXfs count="390">
    <xf numFmtId="0" fontId="0" fillId="0" borderId="0" xfId="0"/>
    <xf numFmtId="0" fontId="0" fillId="0" borderId="0" xfId="0" applyAlignment="1">
      <alignment horizontal="center" vertical="center"/>
    </xf>
    <xf numFmtId="0" fontId="0" fillId="0" borderId="4" xfId="0" applyBorder="1"/>
    <xf numFmtId="0" fontId="0" fillId="0" borderId="5" xfId="0" applyBorder="1" applyAlignment="1">
      <alignment horizontal="center" vertical="center"/>
    </xf>
    <xf numFmtId="0" fontId="0" fillId="0" borderId="5" xfId="0" applyBorder="1"/>
    <xf numFmtId="0" fontId="0" fillId="0" borderId="6" xfId="0" applyBorder="1"/>
    <xf numFmtId="0" fontId="0" fillId="0" borderId="7" xfId="0" applyBorder="1"/>
    <xf numFmtId="164" fontId="0" fillId="4" borderId="8" xfId="0" applyNumberFormat="1" applyFill="1" applyBorder="1" applyAlignment="1">
      <alignment horizontal="center" vertical="center"/>
    </xf>
    <xf numFmtId="164" fontId="0" fillId="4" borderId="10" xfId="0" applyNumberFormat="1" applyFill="1" applyBorder="1" applyAlignment="1">
      <alignment horizontal="center" vertical="center"/>
    </xf>
    <xf numFmtId="164" fontId="0" fillId="6" borderId="8" xfId="0" applyNumberFormat="1" applyFill="1" applyBorder="1" applyAlignment="1" applyProtection="1">
      <alignment horizontal="center" vertical="center"/>
      <protection locked="0"/>
    </xf>
    <xf numFmtId="0" fontId="0" fillId="8" borderId="8" xfId="0" applyFill="1" applyBorder="1"/>
    <xf numFmtId="0" fontId="0" fillId="5" borderId="0" xfId="0" applyFill="1" applyAlignment="1">
      <alignment horizontal="center" vertical="center"/>
    </xf>
    <xf numFmtId="0" fontId="0" fillId="0" borderId="1" xfId="0" applyBorder="1"/>
    <xf numFmtId="0" fontId="0" fillId="0" borderId="2" xfId="0" applyBorder="1"/>
    <xf numFmtId="0" fontId="0" fillId="0" borderId="11" xfId="0" applyBorder="1"/>
    <xf numFmtId="0" fontId="3" fillId="0" borderId="9" xfId="0" applyFont="1" applyBorder="1" applyAlignment="1">
      <alignment horizontal="center" vertical="center"/>
    </xf>
    <xf numFmtId="0" fontId="0" fillId="0" borderId="0" xfId="0" applyBorder="1"/>
    <xf numFmtId="0" fontId="0" fillId="0" borderId="0" xfId="0" applyAlignment="1">
      <alignment vertical="center" wrapText="1"/>
    </xf>
    <xf numFmtId="0" fontId="1" fillId="0" borderId="2" xfId="0" applyFont="1" applyBorder="1" applyAlignment="1"/>
    <xf numFmtId="0" fontId="1" fillId="0" borderId="2" xfId="0" applyFont="1" applyBorder="1" applyAlignment="1">
      <alignment horizontal="center" vertical="center"/>
    </xf>
    <xf numFmtId="0" fontId="0" fillId="0" borderId="7" xfId="0" applyBorder="1" applyAlignment="1">
      <alignment vertical="center" wrapText="1"/>
    </xf>
    <xf numFmtId="0" fontId="0" fillId="0" borderId="0" xfId="0" applyAlignment="1">
      <alignment horizontal="left" vertical="center"/>
    </xf>
    <xf numFmtId="0" fontId="0" fillId="7" borderId="8" xfId="0" applyFill="1" applyBorder="1" applyAlignment="1">
      <alignment horizontal="left" vertical="center"/>
    </xf>
    <xf numFmtId="0" fontId="0" fillId="0" borderId="5" xfId="0" applyBorder="1" applyAlignment="1">
      <alignment horizontal="left" vertical="center"/>
    </xf>
    <xf numFmtId="0" fontId="0" fillId="5" borderId="5" xfId="0" applyFill="1" applyBorder="1" applyAlignment="1">
      <alignment vertical="center" wrapText="1"/>
    </xf>
    <xf numFmtId="0" fontId="0" fillId="0" borderId="9" xfId="0" applyBorder="1" applyAlignment="1">
      <alignment horizontal="center" vertical="center"/>
    </xf>
    <xf numFmtId="164" fontId="5" fillId="6" borderId="8" xfId="0" applyNumberFormat="1" applyFont="1" applyFill="1" applyBorder="1" applyAlignment="1" applyProtection="1">
      <alignment horizontal="center" vertical="center"/>
      <protection locked="0"/>
    </xf>
    <xf numFmtId="164" fontId="5" fillId="4" borderId="10" xfId="0" applyNumberFormat="1" applyFont="1" applyFill="1" applyBorder="1" applyAlignment="1">
      <alignment horizontal="center" vertical="center"/>
    </xf>
    <xf numFmtId="0" fontId="3" fillId="0" borderId="0" xfId="0" applyFont="1" applyBorder="1" applyAlignment="1">
      <alignment horizontal="center" vertical="center"/>
    </xf>
    <xf numFmtId="0" fontId="7" fillId="0" borderId="0" xfId="0" applyFont="1"/>
    <xf numFmtId="4" fontId="0" fillId="4" borderId="8" xfId="0" applyNumberFormat="1" applyFill="1" applyBorder="1" applyAlignment="1">
      <alignment horizontal="center" vertical="center"/>
    </xf>
    <xf numFmtId="0" fontId="0" fillId="5" borderId="11" xfId="0" applyFill="1" applyBorder="1"/>
    <xf numFmtId="0" fontId="0" fillId="5" borderId="2" xfId="0" applyFill="1" applyBorder="1"/>
    <xf numFmtId="164" fontId="0" fillId="5" borderId="2" xfId="0" applyNumberFormat="1" applyFill="1" applyBorder="1" applyAlignment="1">
      <alignment horizontal="center"/>
    </xf>
    <xf numFmtId="164" fontId="0" fillId="5" borderId="1" xfId="0" applyNumberFormat="1" applyFill="1" applyBorder="1" applyAlignment="1">
      <alignment horizontal="center"/>
    </xf>
    <xf numFmtId="0" fontId="0" fillId="5" borderId="2" xfId="0" applyFill="1" applyBorder="1" applyAlignment="1">
      <alignment horizontal="center"/>
    </xf>
    <xf numFmtId="0" fontId="0" fillId="5" borderId="9" xfId="0" applyFill="1" applyBorder="1" applyAlignment="1">
      <alignment horizontal="center" vertical="center"/>
    </xf>
    <xf numFmtId="0" fontId="10" fillId="5" borderId="7" xfId="0" applyFont="1" applyFill="1" applyBorder="1" applyAlignment="1">
      <alignment horizontal="center" vertical="center"/>
    </xf>
    <xf numFmtId="0" fontId="11" fillId="5" borderId="0" xfId="0" applyFont="1" applyFill="1" applyAlignment="1">
      <alignment vertical="center"/>
    </xf>
    <xf numFmtId="0" fontId="3" fillId="5" borderId="0" xfId="0" applyFont="1" applyFill="1" applyAlignment="1">
      <alignment vertical="center"/>
    </xf>
    <xf numFmtId="0" fontId="3" fillId="5" borderId="7" xfId="0" applyFont="1" applyFill="1" applyBorder="1" applyAlignment="1">
      <alignment vertical="center"/>
    </xf>
    <xf numFmtId="0" fontId="0" fillId="5" borderId="9" xfId="0" applyFill="1" applyBorder="1"/>
    <xf numFmtId="0" fontId="11" fillId="5" borderId="0" xfId="0" applyFont="1" applyFill="1" applyAlignment="1">
      <alignment horizontal="left" vertical="center"/>
    </xf>
    <xf numFmtId="164" fontId="12" fillId="5" borderId="7" xfId="0" applyNumberFormat="1" applyFont="1" applyFill="1" applyBorder="1" applyAlignment="1">
      <alignment vertical="center"/>
    </xf>
    <xf numFmtId="0" fontId="13" fillId="8" borderId="18" xfId="0" applyFont="1" applyFill="1" applyBorder="1" applyAlignment="1">
      <alignment horizontal="left" vertical="center"/>
    </xf>
    <xf numFmtId="0" fontId="14" fillId="0" borderId="18" xfId="0" applyFont="1" applyBorder="1" applyAlignment="1">
      <alignment horizontal="left" vertical="center"/>
    </xf>
    <xf numFmtId="0" fontId="7" fillId="5" borderId="0" xfId="0" applyFont="1" applyFill="1" applyAlignment="1">
      <alignment horizontal="left" vertical="center"/>
    </xf>
    <xf numFmtId="0" fontId="16" fillId="0" borderId="18" xfId="0" applyFont="1" applyBorder="1" applyAlignment="1">
      <alignment horizontal="left" vertical="center"/>
    </xf>
    <xf numFmtId="0" fontId="11" fillId="0" borderId="19" xfId="0" applyFont="1" applyBorder="1" applyAlignment="1">
      <alignment horizontal="left" vertical="center"/>
    </xf>
    <xf numFmtId="0" fontId="13" fillId="0" borderId="18" xfId="0" applyFont="1" applyBorder="1" applyAlignment="1">
      <alignment horizontal="left" vertical="center"/>
    </xf>
    <xf numFmtId="0" fontId="7" fillId="0" borderId="19" xfId="0" applyFont="1" applyBorder="1" applyAlignment="1">
      <alignment horizontal="left" vertical="center"/>
    </xf>
    <xf numFmtId="0" fontId="16" fillId="0" borderId="19" xfId="0" applyFont="1" applyBorder="1" applyAlignment="1">
      <alignment horizontal="left" vertical="center"/>
    </xf>
    <xf numFmtId="0" fontId="14" fillId="0" borderId="0" xfId="0" applyFont="1" applyAlignment="1">
      <alignment horizontal="left" vertical="center"/>
    </xf>
    <xf numFmtId="0" fontId="16" fillId="5" borderId="19" xfId="0" applyFont="1" applyFill="1" applyBorder="1" applyAlignment="1">
      <alignment horizontal="left" vertical="center"/>
    </xf>
    <xf numFmtId="0" fontId="14" fillId="5" borderId="0" xfId="0" applyFont="1" applyFill="1" applyAlignment="1">
      <alignment horizontal="left" vertical="center"/>
    </xf>
    <xf numFmtId="0" fontId="13" fillId="0" borderId="19" xfId="0" applyFont="1" applyBorder="1" applyAlignment="1">
      <alignment horizontal="left" vertical="center"/>
    </xf>
    <xf numFmtId="0" fontId="19" fillId="0" borderId="19" xfId="0" applyFont="1" applyBorder="1" applyAlignment="1">
      <alignment horizontal="left" vertical="center"/>
    </xf>
    <xf numFmtId="0" fontId="20" fillId="0" borderId="19" xfId="0" applyFont="1" applyBorder="1" applyAlignment="1">
      <alignment horizontal="left" vertical="center"/>
    </xf>
    <xf numFmtId="0" fontId="16" fillId="5" borderId="0" xfId="0" applyFont="1" applyFill="1" applyAlignment="1">
      <alignment horizontal="left" vertical="center"/>
    </xf>
    <xf numFmtId="164" fontId="14" fillId="5" borderId="0" xfId="0" applyNumberFormat="1" applyFont="1" applyFill="1" applyAlignment="1">
      <alignment horizontal="center" vertical="center"/>
    </xf>
    <xf numFmtId="0" fontId="13" fillId="8" borderId="0" xfId="0" applyFont="1" applyFill="1" applyAlignment="1">
      <alignment horizontal="left" vertical="center"/>
    </xf>
    <xf numFmtId="0" fontId="13" fillId="8" borderId="0" xfId="0" applyFont="1" applyFill="1" applyAlignment="1">
      <alignment horizontal="left" vertical="center" wrapText="1"/>
    </xf>
    <xf numFmtId="0" fontId="14" fillId="5" borderId="0" xfId="0" applyFont="1" applyFill="1" applyAlignment="1">
      <alignment horizontal="left" vertical="center" wrapText="1"/>
    </xf>
    <xf numFmtId="0" fontId="16" fillId="5" borderId="0" xfId="0" applyFont="1" applyFill="1" applyAlignment="1">
      <alignment horizontal="left" vertical="center" wrapText="1"/>
    </xf>
    <xf numFmtId="0" fontId="0" fillId="0" borderId="20" xfId="0" applyBorder="1" applyAlignment="1">
      <alignment horizontal="center" vertical="center"/>
    </xf>
    <xf numFmtId="0" fontId="13" fillId="5" borderId="0" xfId="0" applyFont="1" applyFill="1" applyAlignment="1">
      <alignment horizontal="left" vertical="center"/>
    </xf>
    <xf numFmtId="0" fontId="11" fillId="8" borderId="19" xfId="0" applyFont="1" applyFill="1" applyBorder="1" applyAlignment="1">
      <alignment horizontal="left" vertical="center"/>
    </xf>
    <xf numFmtId="0" fontId="7" fillId="5" borderId="19" xfId="0" applyFont="1" applyFill="1" applyBorder="1" applyAlignment="1">
      <alignment horizontal="left" vertical="center"/>
    </xf>
    <xf numFmtId="0" fontId="14" fillId="5" borderId="0" xfId="0" applyFont="1" applyFill="1" applyAlignment="1">
      <alignment horizontal="center" vertical="center"/>
    </xf>
    <xf numFmtId="0" fontId="7" fillId="5" borderId="0" xfId="0" applyFont="1" applyFill="1" applyAlignment="1">
      <alignment horizontal="left" vertical="center" indent="1"/>
    </xf>
    <xf numFmtId="0" fontId="11" fillId="8" borderId="0" xfId="0" applyFont="1" applyFill="1" applyAlignment="1">
      <alignment horizontal="left" vertical="center"/>
    </xf>
    <xf numFmtId="10" fontId="15" fillId="5" borderId="0" xfId="0" applyNumberFormat="1" applyFont="1" applyFill="1" applyAlignment="1">
      <alignment horizontal="center" vertical="center"/>
    </xf>
    <xf numFmtId="10" fontId="14" fillId="5" borderId="0" xfId="0" applyNumberFormat="1" applyFont="1" applyFill="1" applyAlignment="1">
      <alignment horizontal="center" vertical="center"/>
    </xf>
    <xf numFmtId="164" fontId="0" fillId="5" borderId="5" xfId="0" applyNumberFormat="1" applyFill="1" applyBorder="1" applyAlignment="1">
      <alignment horizontal="center" vertical="center"/>
    </xf>
    <xf numFmtId="0" fontId="0" fillId="5" borderId="6" xfId="0" applyFill="1" applyBorder="1" applyAlignment="1">
      <alignment horizontal="center" vertical="center"/>
    </xf>
    <xf numFmtId="0" fontId="0" fillId="5" borderId="5" xfId="0" applyFill="1" applyBorder="1" applyAlignment="1">
      <alignment horizontal="left" vertical="center" indent="1"/>
    </xf>
    <xf numFmtId="164" fontId="12" fillId="5" borderId="4" xfId="0" applyNumberFormat="1" applyFont="1" applyFill="1" applyBorder="1" applyAlignment="1">
      <alignment vertical="center"/>
    </xf>
    <xf numFmtId="0" fontId="14" fillId="5" borderId="5" xfId="0" applyFont="1" applyFill="1" applyBorder="1" applyAlignment="1">
      <alignment horizontal="center" vertical="center"/>
    </xf>
    <xf numFmtId="164" fontId="14" fillId="5" borderId="5" xfId="0" applyNumberFormat="1" applyFont="1" applyFill="1" applyBorder="1" applyAlignment="1">
      <alignment horizontal="center" vertical="center"/>
    </xf>
    <xf numFmtId="164" fontId="12" fillId="5" borderId="0" xfId="0" applyNumberFormat="1" applyFont="1" applyFill="1" applyAlignment="1">
      <alignment vertical="center"/>
    </xf>
    <xf numFmtId="0" fontId="7" fillId="5" borderId="2" xfId="0" applyFont="1" applyFill="1" applyBorder="1" applyAlignment="1">
      <alignment horizontal="left" vertical="center" wrapText="1" indent="1"/>
    </xf>
    <xf numFmtId="164" fontId="7" fillId="5" borderId="2" xfId="0" applyNumberFormat="1" applyFont="1" applyFill="1" applyBorder="1" applyAlignment="1">
      <alignment horizontal="center" vertical="center"/>
    </xf>
    <xf numFmtId="164" fontId="21" fillId="5" borderId="1" xfId="0" applyNumberFormat="1" applyFont="1" applyFill="1" applyBorder="1" applyAlignment="1">
      <alignment vertical="center"/>
    </xf>
    <xf numFmtId="0" fontId="7" fillId="5" borderId="2" xfId="0" applyFont="1" applyFill="1" applyBorder="1" applyAlignment="1">
      <alignment vertical="center"/>
    </xf>
    <xf numFmtId="0" fontId="7" fillId="5" borderId="2" xfId="0" applyFont="1" applyFill="1" applyBorder="1" applyAlignment="1">
      <alignment horizontal="left" vertical="center" indent="1"/>
    </xf>
    <xf numFmtId="166" fontId="11" fillId="5" borderId="2" xfId="0" applyNumberFormat="1" applyFont="1" applyFill="1" applyBorder="1" applyAlignment="1">
      <alignment horizontal="center" vertical="center"/>
    </xf>
    <xf numFmtId="164" fontId="21" fillId="5" borderId="7" xfId="0" applyNumberFormat="1" applyFont="1" applyFill="1" applyBorder="1" applyAlignment="1">
      <alignment vertical="center"/>
    </xf>
    <xf numFmtId="164" fontId="0" fillId="0" borderId="0" xfId="0" applyNumberFormat="1" applyAlignment="1">
      <alignment horizontal="center"/>
    </xf>
    <xf numFmtId="164" fontId="7" fillId="5" borderId="0" xfId="0" applyNumberFormat="1" applyFont="1" applyFill="1" applyBorder="1" applyAlignment="1">
      <alignment horizontal="center" vertical="center" wrapText="1"/>
    </xf>
    <xf numFmtId="164" fontId="22" fillId="5" borderId="0" xfId="0" applyNumberFormat="1" applyFont="1" applyFill="1" applyBorder="1" applyAlignment="1">
      <alignment vertical="center" wrapText="1"/>
    </xf>
    <xf numFmtId="164" fontId="15" fillId="8" borderId="0" xfId="0" applyNumberFormat="1" applyFont="1" applyFill="1" applyBorder="1" applyAlignment="1">
      <alignment horizontal="center" vertical="center" wrapText="1"/>
    </xf>
    <xf numFmtId="164" fontId="15" fillId="0" borderId="0" xfId="0" applyNumberFormat="1" applyFont="1" applyBorder="1" applyAlignment="1">
      <alignment horizontal="center" vertical="center" wrapText="1"/>
    </xf>
    <xf numFmtId="164" fontId="15" fillId="6" borderId="0" xfId="0" applyNumberFormat="1" applyFont="1" applyFill="1" applyBorder="1" applyAlignment="1" applyProtection="1">
      <alignment horizontal="center" vertical="center" wrapText="1"/>
      <protection locked="0"/>
    </xf>
    <xf numFmtId="10" fontId="15" fillId="6" borderId="0" xfId="0" applyNumberFormat="1" applyFont="1" applyFill="1" applyBorder="1" applyAlignment="1" applyProtection="1">
      <alignment horizontal="center" vertical="center"/>
      <protection locked="0"/>
    </xf>
    <xf numFmtId="164" fontId="15" fillId="0" borderId="0" xfId="0" applyNumberFormat="1" applyFont="1" applyBorder="1" applyAlignment="1">
      <alignment horizontal="center" vertical="center"/>
    </xf>
    <xf numFmtId="10" fontId="15" fillId="8" borderId="0" xfId="0" applyNumberFormat="1" applyFont="1" applyFill="1" applyBorder="1" applyAlignment="1">
      <alignment horizontal="center" vertical="center"/>
    </xf>
    <xf numFmtId="10" fontId="15" fillId="0" borderId="0" xfId="0" applyNumberFormat="1" applyFont="1" applyBorder="1" applyAlignment="1">
      <alignment horizontal="center" vertical="center"/>
    </xf>
    <xf numFmtId="164" fontId="18" fillId="8" borderId="0" xfId="0" applyNumberFormat="1" applyFont="1" applyFill="1" applyBorder="1" applyAlignment="1">
      <alignment horizontal="center" vertical="center"/>
    </xf>
    <xf numFmtId="10" fontId="14" fillId="5" borderId="0" xfId="0" applyNumberFormat="1" applyFont="1" applyFill="1" applyBorder="1" applyAlignment="1">
      <alignment horizontal="center" vertical="center" wrapText="1"/>
    </xf>
    <xf numFmtId="164" fontId="15" fillId="6" borderId="0" xfId="0" applyNumberFormat="1" applyFont="1" applyFill="1" applyBorder="1" applyAlignment="1" applyProtection="1">
      <alignment horizontal="center" vertical="center"/>
      <protection locked="0"/>
    </xf>
    <xf numFmtId="9" fontId="15" fillId="5" borderId="0" xfId="0" applyNumberFormat="1" applyFont="1" applyFill="1" applyBorder="1" applyAlignment="1">
      <alignment horizontal="center" vertical="center"/>
    </xf>
    <xf numFmtId="164" fontId="14" fillId="8" borderId="0" xfId="0" applyNumberFormat="1" applyFont="1" applyFill="1" applyBorder="1" applyAlignment="1">
      <alignment horizontal="center" vertical="center"/>
    </xf>
    <xf numFmtId="164" fontId="14" fillId="5" borderId="0" xfId="0" applyNumberFormat="1" applyFont="1" applyFill="1" applyBorder="1" applyAlignment="1">
      <alignment horizontal="center" vertical="center"/>
    </xf>
    <xf numFmtId="10" fontId="14" fillId="8" borderId="0" xfId="0" applyNumberFormat="1" applyFont="1" applyFill="1" applyBorder="1" applyAlignment="1">
      <alignment horizontal="center" vertical="center"/>
    </xf>
    <xf numFmtId="0" fontId="14" fillId="5" borderId="0" xfId="0" applyFont="1" applyFill="1" applyBorder="1" applyAlignment="1">
      <alignment horizontal="center" vertical="center"/>
    </xf>
    <xf numFmtId="164" fontId="3" fillId="6" borderId="0" xfId="0" applyNumberFormat="1" applyFont="1" applyFill="1" applyBorder="1" applyAlignment="1" applyProtection="1">
      <alignment horizontal="center" vertical="center"/>
      <protection locked="0"/>
    </xf>
    <xf numFmtId="164" fontId="3" fillId="5" borderId="0" xfId="0" applyNumberFormat="1" applyFont="1" applyFill="1" applyBorder="1" applyAlignment="1">
      <alignment horizontal="center" vertical="center"/>
    </xf>
    <xf numFmtId="164" fontId="3" fillId="6" borderId="0" xfId="0" applyNumberFormat="1" applyFont="1" applyFill="1" applyBorder="1" applyAlignment="1" applyProtection="1">
      <alignment horizontal="center" vertical="center" wrapText="1"/>
      <protection locked="0"/>
    </xf>
    <xf numFmtId="164" fontId="3" fillId="0" borderId="0" xfId="0" applyNumberFormat="1" applyFont="1" applyBorder="1" applyAlignment="1">
      <alignment horizontal="center" vertical="center"/>
    </xf>
    <xf numFmtId="164" fontId="17" fillId="6" borderId="0" xfId="0" applyNumberFormat="1" applyFont="1" applyFill="1" applyBorder="1" applyAlignment="1" applyProtection="1">
      <alignment horizontal="center" vertical="center"/>
      <protection locked="0"/>
    </xf>
    <xf numFmtId="164" fontId="18" fillId="6" borderId="0" xfId="0" applyNumberFormat="1" applyFont="1" applyFill="1" applyBorder="1" applyAlignment="1" applyProtection="1">
      <alignment horizontal="center" vertical="center"/>
      <protection locked="0"/>
    </xf>
    <xf numFmtId="164" fontId="18" fillId="0" borderId="0" xfId="0" applyNumberFormat="1" applyFont="1" applyBorder="1" applyAlignment="1">
      <alignment horizontal="center" vertical="center"/>
    </xf>
    <xf numFmtId="3" fontId="3" fillId="6" borderId="0" xfId="0" applyNumberFormat="1" applyFont="1" applyFill="1" applyBorder="1" applyAlignment="1" applyProtection="1">
      <alignment horizontal="center" vertical="center"/>
      <protection locked="0"/>
    </xf>
    <xf numFmtId="3" fontId="3" fillId="0" borderId="0" xfId="0" applyNumberFormat="1" applyFont="1" applyBorder="1" applyAlignment="1">
      <alignment horizontal="center" vertical="center"/>
    </xf>
    <xf numFmtId="164" fontId="3" fillId="8" borderId="0" xfId="0" applyNumberFormat="1" applyFont="1" applyFill="1" applyBorder="1" applyAlignment="1">
      <alignment horizontal="center" vertical="center"/>
    </xf>
    <xf numFmtId="164" fontId="0" fillId="5" borderId="0" xfId="0" applyNumberFormat="1" applyFill="1" applyBorder="1" applyAlignment="1">
      <alignment horizontal="center" vertical="center"/>
    </xf>
    <xf numFmtId="164" fontId="0" fillId="8" borderId="0" xfId="0" applyNumberFormat="1" applyFill="1" applyBorder="1" applyAlignment="1">
      <alignment horizontal="center" vertical="center"/>
    </xf>
    <xf numFmtId="164" fontId="11" fillId="6" borderId="0" xfId="0" applyNumberFormat="1" applyFont="1" applyFill="1" applyBorder="1" applyAlignment="1" applyProtection="1">
      <alignment horizontal="center" vertical="center"/>
      <protection locked="0"/>
    </xf>
    <xf numFmtId="164" fontId="11" fillId="0" borderId="0" xfId="0" applyNumberFormat="1" applyFont="1" applyBorder="1" applyAlignment="1">
      <alignment horizontal="center" vertical="center"/>
    </xf>
    <xf numFmtId="10" fontId="11" fillId="6" borderId="0" xfId="0" applyNumberFormat="1" applyFont="1" applyFill="1" applyBorder="1" applyAlignment="1" applyProtection="1">
      <alignment horizontal="center" vertical="center"/>
      <protection locked="0"/>
    </xf>
    <xf numFmtId="10" fontId="11" fillId="0" borderId="0" xfId="0" applyNumberFormat="1" applyFont="1" applyBorder="1" applyAlignment="1">
      <alignment horizontal="center" vertical="center"/>
    </xf>
    <xf numFmtId="164" fontId="7" fillId="8" borderId="0" xfId="0" applyNumberFormat="1" applyFont="1" applyFill="1" applyBorder="1" applyAlignment="1">
      <alignment horizontal="center" vertical="center"/>
    </xf>
    <xf numFmtId="164" fontId="7" fillId="5" borderId="0" xfId="0" applyNumberFormat="1" applyFont="1" applyFill="1" applyBorder="1" applyAlignment="1">
      <alignment horizontal="center" vertical="center"/>
    </xf>
    <xf numFmtId="164" fontId="7" fillId="6" borderId="0" xfId="0" applyNumberFormat="1" applyFont="1" applyFill="1" applyBorder="1" applyAlignment="1" applyProtection="1">
      <alignment horizontal="center" vertical="center"/>
      <protection locked="0"/>
    </xf>
    <xf numFmtId="164" fontId="7" fillId="8" borderId="0" xfId="0" applyNumberFormat="1" applyFont="1" applyFill="1" applyBorder="1" applyAlignment="1">
      <alignment horizontal="center"/>
    </xf>
    <xf numFmtId="164" fontId="7" fillId="0" borderId="0" xfId="0" applyNumberFormat="1" applyFont="1" applyBorder="1" applyAlignment="1">
      <alignment horizontal="center"/>
    </xf>
    <xf numFmtId="164" fontId="7" fillId="5" borderId="0" xfId="0" applyNumberFormat="1" applyFont="1" applyFill="1" applyBorder="1" applyAlignment="1">
      <alignment horizontal="center"/>
    </xf>
    <xf numFmtId="0" fontId="23" fillId="0" borderId="0" xfId="0" applyFont="1" applyBorder="1" applyAlignment="1">
      <alignment vertical="center" wrapText="1"/>
    </xf>
    <xf numFmtId="3" fontId="7" fillId="6" borderId="0" xfId="0" applyNumberFormat="1" applyFont="1" applyFill="1" applyBorder="1" applyAlignment="1" applyProtection="1">
      <alignment horizontal="center"/>
      <protection locked="0"/>
    </xf>
    <xf numFmtId="0" fontId="8" fillId="5" borderId="0" xfId="0" applyFont="1" applyFill="1" applyBorder="1"/>
    <xf numFmtId="10" fontId="8" fillId="5" borderId="0" xfId="0" applyNumberFormat="1" applyFont="1" applyFill="1" applyBorder="1"/>
    <xf numFmtId="0" fontId="7" fillId="5" borderId="0" xfId="0" applyFont="1" applyFill="1" applyBorder="1"/>
    <xf numFmtId="0" fontId="6" fillId="5" borderId="0" xfId="0" applyFont="1" applyFill="1" applyBorder="1" applyAlignment="1">
      <alignment vertical="center" wrapText="1"/>
    </xf>
    <xf numFmtId="164" fontId="22" fillId="5" borderId="0" xfId="0" applyNumberFormat="1" applyFont="1" applyFill="1" applyBorder="1" applyAlignment="1">
      <alignment horizontal="center" vertical="center"/>
    </xf>
    <xf numFmtId="0" fontId="22" fillId="5" borderId="0" xfId="0" applyFont="1" applyFill="1" applyBorder="1" applyAlignment="1">
      <alignment horizontal="left" vertical="center"/>
    </xf>
    <xf numFmtId="165" fontId="5" fillId="6" borderId="8" xfId="0" applyNumberFormat="1" applyFont="1" applyFill="1" applyBorder="1" applyAlignment="1" applyProtection="1">
      <alignment horizontal="center" vertical="center"/>
      <protection locked="0"/>
    </xf>
    <xf numFmtId="0" fontId="0" fillId="7" borderId="8" xfId="0" applyFill="1" applyBorder="1" applyAlignment="1">
      <alignment horizontal="left" vertical="center" wrapText="1"/>
    </xf>
    <xf numFmtId="164" fontId="5" fillId="4" borderId="8" xfId="0" applyNumberFormat="1" applyFont="1" applyFill="1" applyBorder="1" applyAlignment="1" applyProtection="1">
      <alignment horizontal="center" vertical="center"/>
    </xf>
    <xf numFmtId="0" fontId="0" fillId="0" borderId="0" xfId="0" applyBorder="1" applyAlignment="1">
      <alignment horizontal="center" vertical="center"/>
    </xf>
    <xf numFmtId="0" fontId="0" fillId="5" borderId="0" xfId="0" applyFill="1" applyBorder="1"/>
    <xf numFmtId="0" fontId="3" fillId="5" borderId="0" xfId="0" applyFont="1" applyFill="1" applyBorder="1"/>
    <xf numFmtId="0" fontId="0" fillId="0" borderId="0" xfId="0" applyBorder="1" applyAlignment="1">
      <alignment horizontal="center" vertical="center" wrapText="1"/>
    </xf>
    <xf numFmtId="0" fontId="0" fillId="0" borderId="0" xfId="0" applyBorder="1" applyAlignment="1">
      <alignment horizontal="left" vertical="top" wrapText="1"/>
    </xf>
    <xf numFmtId="164" fontId="29" fillId="8" borderId="8" xfId="0" applyNumberFormat="1" applyFont="1" applyFill="1" applyBorder="1" applyAlignment="1">
      <alignment horizontal="center" vertical="center" wrapText="1"/>
    </xf>
    <xf numFmtId="0" fontId="0" fillId="0" borderId="8" xfId="0" applyBorder="1" applyAlignment="1">
      <alignment horizontal="center" vertical="center"/>
    </xf>
    <xf numFmtId="0" fontId="3" fillId="5" borderId="0" xfId="0" applyFont="1" applyFill="1" applyAlignment="1">
      <alignment horizontal="center" vertical="center"/>
    </xf>
    <xf numFmtId="0" fontId="0" fillId="0" borderId="7" xfId="0" applyBorder="1" applyAlignment="1">
      <alignment horizontal="center" vertical="center"/>
    </xf>
    <xf numFmtId="0" fontId="0" fillId="0" borderId="4" xfId="0" applyBorder="1" applyAlignment="1">
      <alignment horizontal="center" vertical="center"/>
    </xf>
    <xf numFmtId="164" fontId="7" fillId="0" borderId="7" xfId="0" applyNumberFormat="1" applyFont="1" applyBorder="1" applyAlignment="1">
      <alignment horizontal="center"/>
    </xf>
    <xf numFmtId="0" fontId="11" fillId="5" borderId="0" xfId="0" applyFont="1" applyFill="1" applyBorder="1" applyAlignment="1">
      <alignment horizontal="left" vertical="center"/>
    </xf>
    <xf numFmtId="0" fontId="0" fillId="0" borderId="0" xfId="0" applyBorder="1" applyAlignment="1">
      <alignment horizontal="center" vertical="center"/>
    </xf>
    <xf numFmtId="0" fontId="0" fillId="0" borderId="7" xfId="0" applyBorder="1" applyAlignment="1">
      <alignment horizontal="center" vertical="center"/>
    </xf>
    <xf numFmtId="164" fontId="8" fillId="5" borderId="0" xfId="0" applyNumberFormat="1" applyFont="1" applyFill="1" applyBorder="1" applyAlignment="1"/>
    <xf numFmtId="10" fontId="8" fillId="5" borderId="0" xfId="0" applyNumberFormat="1" applyFont="1" applyFill="1" applyBorder="1" applyAlignment="1"/>
    <xf numFmtId="164" fontId="8" fillId="8" borderId="8" xfId="0" applyNumberFormat="1" applyFont="1" applyFill="1" applyBorder="1" applyAlignment="1">
      <alignment horizontal="center" vertical="center"/>
    </xf>
    <xf numFmtId="0" fontId="8" fillId="13" borderId="0" xfId="0" applyFont="1" applyFill="1" applyBorder="1" applyAlignment="1">
      <alignment vertical="center" wrapText="1"/>
    </xf>
    <xf numFmtId="0" fontId="7" fillId="5" borderId="11" xfId="0" applyFont="1" applyFill="1" applyBorder="1" applyAlignment="1">
      <alignment horizontal="left" vertical="center" wrapText="1" indent="1"/>
    </xf>
    <xf numFmtId="0" fontId="11" fillId="5" borderId="9" xfId="0" applyFont="1" applyFill="1" applyBorder="1" applyAlignment="1">
      <alignment horizontal="left" vertical="center"/>
    </xf>
    <xf numFmtId="0" fontId="7" fillId="5" borderId="9" xfId="0" applyFont="1" applyFill="1" applyBorder="1" applyAlignment="1">
      <alignment horizontal="left" vertical="center"/>
    </xf>
    <xf numFmtId="0" fontId="11" fillId="8" borderId="9" xfId="0" applyFont="1" applyFill="1" applyBorder="1" applyAlignment="1">
      <alignment horizontal="left" vertical="center"/>
    </xf>
    <xf numFmtId="0" fontId="13" fillId="5" borderId="9" xfId="0" applyFont="1" applyFill="1" applyBorder="1" applyAlignment="1">
      <alignment vertical="center" wrapText="1"/>
    </xf>
    <xf numFmtId="0" fontId="23" fillId="8" borderId="9" xfId="0" applyFont="1" applyFill="1" applyBorder="1" applyAlignment="1">
      <alignment vertical="center" wrapText="1"/>
    </xf>
    <xf numFmtId="0" fontId="23" fillId="0" borderId="9" xfId="0" applyFont="1" applyBorder="1" applyAlignment="1">
      <alignment vertical="center" wrapText="1"/>
    </xf>
    <xf numFmtId="0" fontId="7" fillId="0" borderId="0" xfId="0" applyFont="1" applyBorder="1" applyAlignment="1">
      <alignment horizontal="center"/>
    </xf>
    <xf numFmtId="0" fontId="23" fillId="0" borderId="9" xfId="1" applyFont="1" applyBorder="1" applyAlignment="1">
      <alignment vertical="center" wrapText="1"/>
    </xf>
    <xf numFmtId="9" fontId="23" fillId="6" borderId="0" xfId="0" applyNumberFormat="1" applyFont="1" applyFill="1" applyBorder="1" applyAlignment="1" applyProtection="1">
      <alignment horizontal="center" vertical="center" wrapText="1"/>
      <protection locked="0"/>
    </xf>
    <xf numFmtId="0" fontId="29" fillId="13" borderId="9" xfId="1" applyFont="1" applyFill="1" applyBorder="1" applyAlignment="1">
      <alignment horizontal="left" vertical="center" wrapText="1"/>
    </xf>
    <xf numFmtId="0" fontId="23" fillId="0" borderId="6" xfId="0" applyFont="1" applyBorder="1" applyAlignment="1">
      <alignment vertical="center" wrapText="1"/>
    </xf>
    <xf numFmtId="0" fontId="23" fillId="0" borderId="5" xfId="0" applyFont="1" applyBorder="1" applyAlignment="1">
      <alignment vertical="center" wrapText="1"/>
    </xf>
    <xf numFmtId="0" fontId="7" fillId="5" borderId="0" xfId="0" applyFont="1" applyFill="1" applyBorder="1" applyAlignment="1">
      <alignment vertical="center"/>
    </xf>
    <xf numFmtId="0" fontId="11" fillId="5" borderId="0" xfId="0" applyFont="1" applyFill="1" applyBorder="1" applyAlignment="1">
      <alignment vertical="center" wrapText="1"/>
    </xf>
    <xf numFmtId="0" fontId="11" fillId="5" borderId="0" xfId="0" applyFont="1" applyFill="1" applyBorder="1" applyAlignment="1">
      <alignment horizontal="left" vertical="center" wrapText="1" indent="1"/>
    </xf>
    <xf numFmtId="0" fontId="8" fillId="5" borderId="0" xfId="0" applyFont="1" applyFill="1" applyBorder="1" applyAlignment="1">
      <alignment vertical="center"/>
    </xf>
    <xf numFmtId="0" fontId="22" fillId="5" borderId="0" xfId="0" applyFont="1" applyFill="1" applyBorder="1" applyAlignment="1">
      <alignment vertical="center" wrapText="1"/>
    </xf>
    <xf numFmtId="0" fontId="7" fillId="0" borderId="0" xfId="0" applyFont="1" applyBorder="1"/>
    <xf numFmtId="0" fontId="8" fillId="5" borderId="5" xfId="0" applyFont="1" applyFill="1" applyBorder="1"/>
    <xf numFmtId="166" fontId="11" fillId="5" borderId="0" xfId="0" applyNumberFormat="1" applyFont="1" applyFill="1" applyBorder="1" applyAlignment="1">
      <alignment horizontal="center" vertical="center"/>
    </xf>
    <xf numFmtId="10" fontId="8" fillId="5" borderId="0" xfId="0" applyNumberFormat="1" applyFont="1" applyFill="1" applyBorder="1" applyAlignment="1">
      <alignment vertical="center"/>
    </xf>
    <xf numFmtId="10" fontId="8" fillId="5" borderId="5" xfId="0" applyNumberFormat="1" applyFont="1" applyFill="1" applyBorder="1"/>
    <xf numFmtId="10" fontId="14" fillId="8" borderId="0" xfId="0" applyNumberFormat="1" applyFont="1" applyFill="1" applyAlignment="1">
      <alignment horizontal="center" vertical="center"/>
    </xf>
    <xf numFmtId="164" fontId="14" fillId="8" borderId="0" xfId="0" applyNumberFormat="1" applyFont="1" applyFill="1" applyAlignment="1">
      <alignment horizontal="center" vertical="center"/>
    </xf>
    <xf numFmtId="164" fontId="15" fillId="5" borderId="0" xfId="0" applyNumberFormat="1" applyFont="1" applyFill="1" applyBorder="1" applyAlignment="1" applyProtection="1">
      <alignment horizontal="center" vertical="center"/>
      <protection locked="0"/>
    </xf>
    <xf numFmtId="0" fontId="0" fillId="16" borderId="6" xfId="0" applyFill="1" applyBorder="1"/>
    <xf numFmtId="0" fontId="3" fillId="6" borderId="34" xfId="0" applyFont="1" applyFill="1" applyBorder="1" applyAlignment="1" applyProtection="1">
      <alignment horizontal="center" vertical="center"/>
      <protection locked="0"/>
    </xf>
    <xf numFmtId="0" fontId="0" fillId="6" borderId="35" xfId="0" applyFill="1" applyBorder="1" applyAlignment="1" applyProtection="1">
      <alignment horizontal="center" vertical="center"/>
      <protection locked="0"/>
    </xf>
    <xf numFmtId="0" fontId="0" fillId="0" borderId="22" xfId="0" applyBorder="1" applyAlignment="1">
      <alignment horizontal="center" vertical="center" wrapText="1"/>
    </xf>
    <xf numFmtId="0" fontId="0" fillId="0" borderId="24" xfId="0" applyBorder="1" applyAlignment="1">
      <alignment horizontal="left" vertical="center" wrapText="1"/>
    </xf>
    <xf numFmtId="0" fontId="0" fillId="0" borderId="25" xfId="0" applyBorder="1" applyAlignment="1">
      <alignment horizontal="center" vertical="center" wrapText="1"/>
    </xf>
    <xf numFmtId="0" fontId="0" fillId="0" borderId="26" xfId="0" applyBorder="1" applyAlignment="1">
      <alignment horizontal="left" vertical="center" wrapText="1"/>
    </xf>
    <xf numFmtId="0" fontId="0" fillId="0" borderId="37" xfId="0" applyBorder="1" applyAlignment="1">
      <alignment horizontal="center" vertical="center"/>
    </xf>
    <xf numFmtId="0" fontId="0" fillId="0" borderId="38" xfId="0" applyBorder="1"/>
    <xf numFmtId="2" fontId="5" fillId="4" borderId="8" xfId="0" applyNumberFormat="1" applyFont="1" applyFill="1" applyBorder="1" applyAlignment="1">
      <alignment horizontal="center" vertical="center"/>
    </xf>
    <xf numFmtId="0" fontId="31" fillId="0" borderId="13" xfId="0" applyFont="1" applyBorder="1" applyAlignment="1" applyProtection="1">
      <alignment horizontal="left" vertical="center" wrapText="1" indent="1"/>
    </xf>
    <xf numFmtId="0" fontId="0" fillId="0" borderId="0" xfId="0" applyProtection="1"/>
    <xf numFmtId="0" fontId="30" fillId="0" borderId="12" xfId="0" applyFont="1" applyBorder="1" applyAlignment="1" applyProtection="1">
      <alignment horizontal="left" vertical="center" wrapText="1" indent="4"/>
    </xf>
    <xf numFmtId="0" fontId="0" fillId="0" borderId="12" xfId="0" applyBorder="1" applyProtection="1"/>
    <xf numFmtId="0" fontId="30" fillId="0" borderId="12" xfId="0" applyFont="1" applyBorder="1" applyAlignment="1" applyProtection="1">
      <alignment vertical="center" wrapText="1"/>
    </xf>
    <xf numFmtId="0" fontId="30" fillId="0" borderId="10" xfId="0" applyFont="1" applyBorder="1" applyAlignment="1" applyProtection="1">
      <alignment horizontal="left" vertical="center" wrapText="1" indent="4"/>
    </xf>
    <xf numFmtId="0" fontId="0" fillId="0" borderId="0" xfId="0" applyBorder="1" applyAlignment="1">
      <alignment horizontal="center" vertical="center"/>
    </xf>
    <xf numFmtId="1" fontId="0" fillId="0" borderId="0" xfId="0" applyNumberFormat="1" applyAlignment="1">
      <alignment horizontal="center" vertical="center"/>
    </xf>
    <xf numFmtId="0" fontId="0" fillId="0" borderId="9" xfId="0" applyBorder="1" applyAlignment="1">
      <alignment horizontal="center"/>
    </xf>
    <xf numFmtId="0" fontId="0" fillId="0" borderId="6" xfId="0" applyBorder="1" applyAlignment="1">
      <alignment horizontal="center"/>
    </xf>
    <xf numFmtId="0" fontId="0" fillId="0" borderId="0" xfId="0" applyBorder="1" applyAlignment="1">
      <alignment horizontal="center" vertical="center"/>
    </xf>
    <xf numFmtId="0" fontId="0" fillId="0" borderId="7" xfId="0" applyBorder="1" applyAlignment="1">
      <alignment horizontal="center"/>
    </xf>
    <xf numFmtId="0" fontId="0" fillId="0" borderId="4" xfId="0" applyBorder="1" applyAlignment="1">
      <alignment horizontal="center"/>
    </xf>
    <xf numFmtId="0" fontId="0" fillId="0" borderId="5" xfId="0" applyBorder="1" applyAlignment="1">
      <alignment horizontal="center"/>
    </xf>
    <xf numFmtId="0" fontId="0" fillId="0" borderId="0" xfId="0" applyBorder="1" applyAlignment="1">
      <alignment horizontal="center"/>
    </xf>
    <xf numFmtId="0" fontId="3" fillId="0" borderId="15" xfId="0" applyFont="1" applyBorder="1" applyAlignment="1">
      <alignment horizontal="center" vertical="center"/>
    </xf>
    <xf numFmtId="0" fontId="34" fillId="0" borderId="35" xfId="0" applyFont="1" applyBorder="1" applyAlignment="1">
      <alignment horizontal="center" vertical="center"/>
    </xf>
    <xf numFmtId="0" fontId="34" fillId="0" borderId="36" xfId="0" applyFont="1" applyBorder="1" applyAlignment="1">
      <alignment horizontal="center" vertical="center"/>
    </xf>
    <xf numFmtId="0" fontId="3" fillId="0" borderId="8" xfId="0" applyFont="1" applyBorder="1" applyAlignment="1">
      <alignment horizontal="center" vertical="center"/>
    </xf>
    <xf numFmtId="0" fontId="34" fillId="0" borderId="0" xfId="0" applyFont="1" applyBorder="1" applyAlignment="1">
      <alignment horizontal="center" vertical="center"/>
    </xf>
    <xf numFmtId="0" fontId="34" fillId="0" borderId="34" xfId="0" applyFont="1" applyBorder="1" applyAlignment="1">
      <alignment horizontal="center" vertical="center"/>
    </xf>
    <xf numFmtId="0" fontId="3" fillId="0" borderId="25" xfId="0" applyFont="1" applyBorder="1" applyAlignment="1">
      <alignment horizontal="center" vertical="center"/>
    </xf>
    <xf numFmtId="0" fontId="3" fillId="0" borderId="26" xfId="0" applyFont="1" applyBorder="1"/>
    <xf numFmtId="0" fontId="3" fillId="0" borderId="25" xfId="0" applyFont="1" applyBorder="1"/>
    <xf numFmtId="0" fontId="3" fillId="0" borderId="15" xfId="0" applyFont="1" applyBorder="1"/>
    <xf numFmtId="0" fontId="3" fillId="0" borderId="26" xfId="0" applyFont="1" applyBorder="1" applyAlignment="1">
      <alignment horizontal="center" vertical="center"/>
    </xf>
    <xf numFmtId="0" fontId="3" fillId="0" borderId="37" xfId="0" applyFont="1" applyBorder="1" applyAlignment="1">
      <alignment horizontal="center" vertical="center"/>
    </xf>
    <xf numFmtId="0" fontId="3" fillId="0" borderId="39" xfId="0" applyFont="1" applyBorder="1" applyAlignment="1">
      <alignment horizontal="center" vertical="center"/>
    </xf>
    <xf numFmtId="0" fontId="3" fillId="0" borderId="38" xfId="0" applyFont="1" applyBorder="1" applyAlignment="1">
      <alignment horizontal="center" vertical="center"/>
    </xf>
    <xf numFmtId="0" fontId="3" fillId="0" borderId="38" xfId="0" applyFont="1" applyBorder="1"/>
    <xf numFmtId="0" fontId="0" fillId="17" borderId="22" xfId="0" applyFill="1" applyBorder="1"/>
    <xf numFmtId="0" fontId="0" fillId="17" borderId="23" xfId="0" applyFill="1" applyBorder="1"/>
    <xf numFmtId="0" fontId="0" fillId="17" borderId="24" xfId="0" applyFill="1" applyBorder="1"/>
    <xf numFmtId="0" fontId="10" fillId="0" borderId="11" xfId="0" applyFont="1" applyBorder="1" applyAlignment="1">
      <alignment horizontal="center" vertical="center"/>
    </xf>
    <xf numFmtId="0" fontId="10" fillId="0" borderId="2" xfId="0" applyFont="1" applyBorder="1" applyAlignment="1">
      <alignment horizontal="center" vertical="center"/>
    </xf>
    <xf numFmtId="0" fontId="10" fillId="0" borderId="1" xfId="0" applyFont="1" applyBorder="1" applyAlignment="1">
      <alignment horizontal="center" vertical="center"/>
    </xf>
    <xf numFmtId="0" fontId="10" fillId="0" borderId="9" xfId="0" applyFont="1" applyBorder="1" applyAlignment="1">
      <alignment horizontal="center" vertical="center"/>
    </xf>
    <xf numFmtId="0" fontId="10" fillId="0" borderId="0" xfId="0" applyFont="1" applyBorder="1" applyAlignment="1">
      <alignment horizontal="center" vertical="center"/>
    </xf>
    <xf numFmtId="0" fontId="10" fillId="0" borderId="7" xfId="0" applyFont="1" applyBorder="1" applyAlignment="1">
      <alignment horizontal="center" vertical="center"/>
    </xf>
    <xf numFmtId="0" fontId="10" fillId="0" borderId="6" xfId="0" applyFont="1" applyBorder="1" applyAlignment="1">
      <alignment horizontal="center" vertical="center"/>
    </xf>
    <xf numFmtId="0" fontId="10" fillId="0" borderId="5" xfId="0" applyFont="1" applyBorder="1" applyAlignment="1">
      <alignment horizontal="center" vertical="center"/>
    </xf>
    <xf numFmtId="0" fontId="10" fillId="0" borderId="4" xfId="0" applyFont="1" applyBorder="1" applyAlignment="1">
      <alignment horizontal="center" vertical="center"/>
    </xf>
    <xf numFmtId="0" fontId="0" fillId="4" borderId="27" xfId="0" applyFill="1" applyBorder="1" applyAlignment="1" applyProtection="1">
      <alignment horizontal="left" vertical="center" wrapText="1"/>
    </xf>
    <xf numFmtId="0" fontId="0" fillId="4" borderId="16" xfId="0" applyFill="1" applyBorder="1" applyAlignment="1" applyProtection="1">
      <alignment horizontal="left" vertical="center" wrapText="1"/>
    </xf>
    <xf numFmtId="0" fontId="0" fillId="4" borderId="28" xfId="0" applyFill="1" applyBorder="1" applyAlignment="1" applyProtection="1">
      <alignment horizontal="left" vertical="center" wrapText="1"/>
    </xf>
    <xf numFmtId="0" fontId="2" fillId="2" borderId="3" xfId="0" applyFont="1" applyFill="1" applyBorder="1" applyAlignment="1">
      <alignment horizontal="center" vertical="center"/>
    </xf>
    <xf numFmtId="0" fontId="2" fillId="2" borderId="2" xfId="0" applyFont="1" applyFill="1" applyBorder="1" applyAlignment="1">
      <alignment horizontal="center" vertical="center"/>
    </xf>
    <xf numFmtId="0" fontId="2" fillId="2" borderId="1" xfId="0" applyFont="1" applyFill="1" applyBorder="1" applyAlignment="1">
      <alignment horizontal="center" vertical="center"/>
    </xf>
    <xf numFmtId="0" fontId="1" fillId="0" borderId="2" xfId="0" applyFont="1" applyBorder="1" applyAlignment="1">
      <alignment horizontal="center"/>
    </xf>
    <xf numFmtId="0" fontId="0" fillId="4" borderId="25" xfId="0" applyFill="1" applyBorder="1" applyAlignment="1" applyProtection="1">
      <alignment horizontal="left" vertical="center" wrapText="1"/>
    </xf>
    <xf numFmtId="0" fontId="0" fillId="4" borderId="15" xfId="0" applyFill="1" applyBorder="1" applyAlignment="1" applyProtection="1">
      <alignment horizontal="left" vertical="center" wrapText="1"/>
    </xf>
    <xf numFmtId="0" fontId="0" fillId="4" borderId="26" xfId="0" applyFill="1" applyBorder="1" applyAlignment="1" applyProtection="1">
      <alignment horizontal="left" vertical="center" wrapText="1"/>
    </xf>
    <xf numFmtId="0" fontId="0" fillId="4" borderId="22" xfId="0" applyFill="1" applyBorder="1" applyAlignment="1" applyProtection="1">
      <alignment horizontal="left" vertical="center" wrapText="1"/>
    </xf>
    <xf numFmtId="0" fontId="0" fillId="4" borderId="23" xfId="0" applyFill="1" applyBorder="1" applyAlignment="1" applyProtection="1">
      <alignment horizontal="left" vertical="center" wrapText="1"/>
    </xf>
    <xf numFmtId="0" fontId="0" fillId="4" borderId="24" xfId="0" applyFill="1" applyBorder="1" applyAlignment="1" applyProtection="1">
      <alignment horizontal="left" vertical="center" wrapText="1"/>
    </xf>
    <xf numFmtId="0" fontId="0" fillId="4" borderId="29" xfId="0" applyFill="1" applyBorder="1" applyAlignment="1" applyProtection="1">
      <alignment horizontal="left" vertical="center" wrapText="1"/>
    </xf>
    <xf numFmtId="0" fontId="0" fillId="4" borderId="21" xfId="0" applyFill="1" applyBorder="1" applyAlignment="1" applyProtection="1">
      <alignment horizontal="left" vertical="center" wrapText="1"/>
    </xf>
    <xf numFmtId="0" fontId="0" fillId="4" borderId="30" xfId="0" applyFill="1" applyBorder="1" applyAlignment="1" applyProtection="1">
      <alignment horizontal="left" vertical="center" wrapText="1"/>
    </xf>
    <xf numFmtId="0" fontId="0" fillId="4" borderId="31" xfId="0" applyFill="1" applyBorder="1" applyAlignment="1" applyProtection="1">
      <alignment horizontal="left" vertical="center" wrapText="1"/>
    </xf>
    <xf numFmtId="0" fontId="0" fillId="4" borderId="32" xfId="0" applyFill="1" applyBorder="1" applyAlignment="1" applyProtection="1">
      <alignment horizontal="left" vertical="center" wrapText="1"/>
    </xf>
    <xf numFmtId="0" fontId="0" fillId="4" borderId="33" xfId="0" applyFill="1" applyBorder="1" applyAlignment="1" applyProtection="1">
      <alignment horizontal="left" vertical="center" wrapText="1"/>
    </xf>
    <xf numFmtId="0" fontId="0" fillId="6" borderId="3" xfId="0" applyFill="1" applyBorder="1" applyAlignment="1">
      <alignment horizontal="center"/>
    </xf>
    <xf numFmtId="0" fontId="0" fillId="6" borderId="17" xfId="0" applyFill="1" applyBorder="1" applyAlignment="1">
      <alignment horizontal="center"/>
    </xf>
    <xf numFmtId="0" fontId="0" fillId="6" borderId="14" xfId="0" applyFill="1" applyBorder="1" applyAlignment="1">
      <alignment horizontal="center"/>
    </xf>
    <xf numFmtId="0" fontId="0" fillId="11" borderId="3" xfId="0" applyFill="1" applyBorder="1" applyAlignment="1">
      <alignment horizontal="center"/>
    </xf>
    <xf numFmtId="0" fontId="0" fillId="11" borderId="17" xfId="0" applyFill="1" applyBorder="1" applyAlignment="1">
      <alignment horizontal="center"/>
    </xf>
    <xf numFmtId="0" fontId="0" fillId="11" borderId="14" xfId="0" applyFill="1" applyBorder="1" applyAlignment="1">
      <alignment horizontal="center"/>
    </xf>
    <xf numFmtId="0" fontId="8" fillId="9" borderId="11" xfId="0" applyFont="1" applyFill="1" applyBorder="1" applyAlignment="1">
      <alignment horizontal="center" vertical="center" wrapText="1"/>
    </xf>
    <xf numFmtId="0" fontId="8" fillId="9" borderId="2" xfId="0" applyFont="1" applyFill="1" applyBorder="1" applyAlignment="1">
      <alignment horizontal="center" vertical="center" wrapText="1"/>
    </xf>
    <xf numFmtId="0" fontId="8" fillId="9" borderId="1" xfId="0" applyFont="1" applyFill="1" applyBorder="1" applyAlignment="1">
      <alignment horizontal="center" vertical="center" wrapText="1"/>
    </xf>
    <xf numFmtId="0" fontId="8" fillId="9" borderId="9" xfId="0" applyFont="1" applyFill="1" applyBorder="1" applyAlignment="1">
      <alignment horizontal="center" vertical="center" wrapText="1"/>
    </xf>
    <xf numFmtId="0" fontId="8" fillId="9" borderId="0" xfId="0" applyFont="1" applyFill="1" applyAlignment="1">
      <alignment horizontal="center" vertical="center" wrapText="1"/>
    </xf>
    <xf numFmtId="0" fontId="8" fillId="9" borderId="7" xfId="0" applyFont="1" applyFill="1" applyBorder="1" applyAlignment="1">
      <alignment horizontal="center" vertical="center" wrapText="1"/>
    </xf>
    <xf numFmtId="0" fontId="7" fillId="5" borderId="0" xfId="0" applyFont="1" applyFill="1" applyAlignment="1">
      <alignment horizontal="center"/>
    </xf>
    <xf numFmtId="0" fontId="0" fillId="0" borderId="12" xfId="0" applyBorder="1" applyAlignment="1">
      <alignment horizontal="center"/>
    </xf>
    <xf numFmtId="0" fontId="0" fillId="0" borderId="11" xfId="0" applyBorder="1" applyAlignment="1">
      <alignment horizontal="center"/>
    </xf>
    <xf numFmtId="0" fontId="0" fillId="0" borderId="9" xfId="0" applyBorder="1" applyAlignment="1">
      <alignment horizontal="center"/>
    </xf>
    <xf numFmtId="0" fontId="0" fillId="0" borderId="6" xfId="0" applyBorder="1" applyAlignment="1">
      <alignment horizontal="center"/>
    </xf>
    <xf numFmtId="0" fontId="9" fillId="10" borderId="3" xfId="0" applyFont="1" applyFill="1" applyBorder="1" applyAlignment="1">
      <alignment horizontal="center" vertical="center"/>
    </xf>
    <xf numFmtId="0" fontId="9" fillId="10" borderId="17" xfId="0" applyFont="1" applyFill="1" applyBorder="1" applyAlignment="1">
      <alignment horizontal="center" vertical="center"/>
    </xf>
    <xf numFmtId="0" fontId="9" fillId="10" borderId="14" xfId="0" applyFont="1" applyFill="1" applyBorder="1" applyAlignment="1">
      <alignment horizontal="center" vertical="center"/>
    </xf>
    <xf numFmtId="0" fontId="9" fillId="11" borderId="3" xfId="0" applyFont="1" applyFill="1" applyBorder="1" applyAlignment="1">
      <alignment horizontal="center" vertical="center"/>
    </xf>
    <xf numFmtId="0" fontId="9" fillId="11" borderId="17" xfId="0" applyFont="1" applyFill="1" applyBorder="1" applyAlignment="1">
      <alignment horizontal="center" vertical="center"/>
    </xf>
    <xf numFmtId="0" fontId="9" fillId="11" borderId="14" xfId="0" applyFont="1" applyFill="1" applyBorder="1" applyAlignment="1">
      <alignment horizontal="center" vertical="center"/>
    </xf>
    <xf numFmtId="0" fontId="3" fillId="5" borderId="0" xfId="0" applyFont="1" applyFill="1" applyAlignment="1">
      <alignment horizontal="center" vertical="center"/>
    </xf>
    <xf numFmtId="0" fontId="3" fillId="5" borderId="5" xfId="0" applyFont="1" applyFill="1" applyBorder="1" applyAlignment="1">
      <alignment horizontal="center" vertical="center"/>
    </xf>
    <xf numFmtId="0" fontId="33" fillId="13" borderId="0" xfId="0" applyFont="1" applyFill="1" applyBorder="1" applyAlignment="1">
      <alignment horizontal="left" vertical="center"/>
    </xf>
    <xf numFmtId="164" fontId="32" fillId="8" borderId="13" xfId="0" applyNumberFormat="1" applyFont="1" applyFill="1" applyBorder="1" applyAlignment="1">
      <alignment horizontal="center" vertical="center"/>
    </xf>
    <xf numFmtId="164" fontId="32" fillId="8" borderId="12" xfId="0" applyNumberFormat="1" applyFont="1" applyFill="1" applyBorder="1" applyAlignment="1">
      <alignment horizontal="center" vertical="center"/>
    </xf>
    <xf numFmtId="164" fontId="32" fillId="8" borderId="10" xfId="0" applyNumberFormat="1" applyFont="1" applyFill="1" applyBorder="1" applyAlignment="1">
      <alignment horizontal="center" vertical="center"/>
    </xf>
    <xf numFmtId="0" fontId="8" fillId="13" borderId="0" xfId="0" applyFont="1" applyFill="1" applyBorder="1" applyAlignment="1">
      <alignment horizontal="left" vertical="center" wrapText="1"/>
    </xf>
    <xf numFmtId="0" fontId="26" fillId="13" borderId="9" xfId="0" applyFont="1" applyFill="1" applyBorder="1" applyAlignment="1">
      <alignment horizontal="left" vertical="center" wrapText="1"/>
    </xf>
    <xf numFmtId="164" fontId="22" fillId="8" borderId="13" xfId="0" applyNumberFormat="1" applyFont="1" applyFill="1" applyBorder="1" applyAlignment="1">
      <alignment horizontal="center" vertical="center"/>
    </xf>
    <xf numFmtId="164" fontId="22" fillId="8" borderId="10" xfId="0" applyNumberFormat="1" applyFont="1" applyFill="1" applyBorder="1" applyAlignment="1">
      <alignment horizontal="center" vertical="center"/>
    </xf>
    <xf numFmtId="0" fontId="0" fillId="5" borderId="11" xfId="0" applyFill="1" applyBorder="1" applyAlignment="1">
      <alignment horizontal="center"/>
    </xf>
    <xf numFmtId="0" fontId="0" fillId="5" borderId="9" xfId="0" applyFill="1" applyBorder="1" applyAlignment="1">
      <alignment horizontal="center"/>
    </xf>
    <xf numFmtId="0" fontId="7" fillId="0" borderId="12" xfId="0" applyFont="1" applyBorder="1" applyAlignment="1">
      <alignment horizontal="center"/>
    </xf>
    <xf numFmtId="0" fontId="7" fillId="0" borderId="11" xfId="0" applyFont="1" applyBorder="1" applyAlignment="1">
      <alignment horizontal="center"/>
    </xf>
    <xf numFmtId="0" fontId="7" fillId="0" borderId="9" xfId="0" applyFont="1" applyBorder="1" applyAlignment="1">
      <alignment horizontal="center"/>
    </xf>
    <xf numFmtId="0" fontId="7" fillId="0" borderId="6" xfId="0" applyFont="1" applyBorder="1" applyAlignment="1">
      <alignment horizontal="center"/>
    </xf>
    <xf numFmtId="0" fontId="8" fillId="14" borderId="3" xfId="0" applyFont="1" applyFill="1" applyBorder="1" applyAlignment="1">
      <alignment horizontal="center" vertical="center" wrapText="1"/>
    </xf>
    <xf numFmtId="0" fontId="8" fillId="14" borderId="17" xfId="0" applyFont="1" applyFill="1" applyBorder="1" applyAlignment="1">
      <alignment horizontal="center" vertical="center" wrapText="1"/>
    </xf>
    <xf numFmtId="0" fontId="8" fillId="14" borderId="14" xfId="0" applyFont="1" applyFill="1" applyBorder="1" applyAlignment="1">
      <alignment horizontal="center" vertical="center" wrapText="1"/>
    </xf>
    <xf numFmtId="0" fontId="7" fillId="0" borderId="2" xfId="0" applyFont="1" applyBorder="1" applyAlignment="1">
      <alignment horizontal="center"/>
    </xf>
    <xf numFmtId="0" fontId="7" fillId="0" borderId="0" xfId="0" applyFont="1" applyBorder="1" applyAlignment="1">
      <alignment horizontal="center"/>
    </xf>
    <xf numFmtId="164" fontId="7" fillId="0" borderId="7" xfId="0" applyNumberFormat="1" applyFont="1" applyBorder="1" applyAlignment="1">
      <alignment horizontal="center"/>
    </xf>
    <xf numFmtId="164" fontId="7" fillId="0" borderId="4" xfId="0" applyNumberFormat="1" applyFont="1" applyBorder="1" applyAlignment="1">
      <alignment horizontal="center"/>
    </xf>
    <xf numFmtId="0" fontId="7" fillId="0" borderId="0" xfId="0" applyFont="1" applyAlignment="1">
      <alignment horizontal="center"/>
    </xf>
    <xf numFmtId="0" fontId="24" fillId="3" borderId="11" xfId="0" applyFont="1" applyFill="1" applyBorder="1" applyAlignment="1">
      <alignment horizontal="center" vertical="center" wrapText="1"/>
    </xf>
    <xf numFmtId="0" fontId="24" fillId="3" borderId="2" xfId="0" applyFont="1" applyFill="1" applyBorder="1" applyAlignment="1">
      <alignment horizontal="center" vertical="center" wrapText="1"/>
    </xf>
    <xf numFmtId="0" fontId="24" fillId="3" borderId="1" xfId="0" applyFont="1" applyFill="1" applyBorder="1" applyAlignment="1">
      <alignment horizontal="center" vertical="center" wrapText="1"/>
    </xf>
    <xf numFmtId="0" fontId="24" fillId="3" borderId="6" xfId="0" applyFont="1" applyFill="1" applyBorder="1" applyAlignment="1">
      <alignment horizontal="center" vertical="center" wrapText="1"/>
    </xf>
    <xf numFmtId="0" fontId="24" fillId="3" borderId="5" xfId="0" applyFont="1" applyFill="1" applyBorder="1" applyAlignment="1">
      <alignment horizontal="center" vertical="center" wrapText="1"/>
    </xf>
    <xf numFmtId="0" fontId="24" fillId="3" borderId="4" xfId="0" applyFont="1" applyFill="1" applyBorder="1" applyAlignment="1">
      <alignment horizontal="center" vertical="center" wrapText="1"/>
    </xf>
    <xf numFmtId="0" fontId="8" fillId="6" borderId="11" xfId="0" applyFont="1" applyFill="1" applyBorder="1" applyAlignment="1">
      <alignment horizontal="center" vertical="center"/>
    </xf>
    <xf numFmtId="0" fontId="8" fillId="6" borderId="2" xfId="0" applyFont="1" applyFill="1" applyBorder="1" applyAlignment="1">
      <alignment horizontal="center" vertical="center"/>
    </xf>
    <xf numFmtId="0" fontId="8" fillId="6" borderId="1" xfId="0" applyFont="1" applyFill="1" applyBorder="1" applyAlignment="1">
      <alignment horizontal="center" vertical="center"/>
    </xf>
    <xf numFmtId="0" fontId="8" fillId="6" borderId="6" xfId="0" applyFont="1" applyFill="1" applyBorder="1" applyAlignment="1">
      <alignment horizontal="center" vertical="center"/>
    </xf>
    <xf numFmtId="0" fontId="8" fillId="6" borderId="5" xfId="0" applyFont="1" applyFill="1" applyBorder="1" applyAlignment="1">
      <alignment horizontal="center" vertical="center"/>
    </xf>
    <xf numFmtId="0" fontId="8" fillId="6" borderId="4" xfId="0" applyFont="1" applyFill="1" applyBorder="1" applyAlignment="1">
      <alignment horizontal="center" vertical="center"/>
    </xf>
    <xf numFmtId="0" fontId="27" fillId="15" borderId="11" xfId="0" applyFont="1" applyFill="1" applyBorder="1" applyAlignment="1">
      <alignment horizontal="center" vertical="center" wrapText="1"/>
    </xf>
    <xf numFmtId="0" fontId="27" fillId="15" borderId="2" xfId="0" applyFont="1" applyFill="1" applyBorder="1" applyAlignment="1">
      <alignment horizontal="center" vertical="center" wrapText="1"/>
    </xf>
    <xf numFmtId="0" fontId="27" fillId="15" borderId="1" xfId="0" applyFont="1" applyFill="1" applyBorder="1" applyAlignment="1">
      <alignment horizontal="center" vertical="center" wrapText="1"/>
    </xf>
    <xf numFmtId="0" fontId="27" fillId="15" borderId="9" xfId="0" applyFont="1" applyFill="1" applyBorder="1" applyAlignment="1">
      <alignment horizontal="center" vertical="center" wrapText="1"/>
    </xf>
    <xf numFmtId="0" fontId="27" fillId="15" borderId="0" xfId="0" applyFont="1" applyFill="1" applyBorder="1" applyAlignment="1">
      <alignment horizontal="center" vertical="center" wrapText="1"/>
    </xf>
    <xf numFmtId="0" fontId="27" fillId="15" borderId="7" xfId="0" applyFont="1" applyFill="1" applyBorder="1" applyAlignment="1">
      <alignment horizontal="center" vertical="center" wrapText="1"/>
    </xf>
    <xf numFmtId="0" fontId="27" fillId="15" borderId="6" xfId="0" applyFont="1" applyFill="1" applyBorder="1" applyAlignment="1">
      <alignment horizontal="center" vertical="center" wrapText="1"/>
    </xf>
    <xf numFmtId="0" fontId="27" fillId="15" borderId="5" xfId="0" applyFont="1" applyFill="1" applyBorder="1" applyAlignment="1">
      <alignment horizontal="center" vertical="center" wrapText="1"/>
    </xf>
    <xf numFmtId="0" fontId="27" fillId="15" borderId="4" xfId="0" applyFont="1" applyFill="1" applyBorder="1" applyAlignment="1">
      <alignment horizontal="center" vertical="center" wrapText="1"/>
    </xf>
    <xf numFmtId="0" fontId="8" fillId="13" borderId="0" xfId="0" applyFont="1" applyFill="1" applyBorder="1" applyAlignment="1">
      <alignment horizontal="left" vertical="center"/>
    </xf>
    <xf numFmtId="164" fontId="8" fillId="8" borderId="13" xfId="0" applyNumberFormat="1" applyFont="1" applyFill="1" applyBorder="1" applyAlignment="1" applyProtection="1">
      <alignment horizontal="center" vertical="center"/>
      <protection locked="0"/>
    </xf>
    <xf numFmtId="164" fontId="8" fillId="8" borderId="12" xfId="0" applyNumberFormat="1" applyFont="1" applyFill="1" applyBorder="1" applyAlignment="1" applyProtection="1">
      <alignment horizontal="center" vertical="center"/>
      <protection locked="0"/>
    </xf>
    <xf numFmtId="164" fontId="8" fillId="8" borderId="10" xfId="0" applyNumberFormat="1" applyFont="1" applyFill="1" applyBorder="1" applyAlignment="1" applyProtection="1">
      <alignment horizontal="center" vertical="center"/>
      <protection locked="0"/>
    </xf>
    <xf numFmtId="0" fontId="6" fillId="5" borderId="0" xfId="0" applyFont="1" applyFill="1" applyBorder="1" applyAlignment="1">
      <alignment horizontal="left"/>
    </xf>
    <xf numFmtId="0" fontId="7" fillId="5" borderId="0" xfId="0" applyFont="1" applyFill="1" applyBorder="1" applyAlignment="1">
      <alignment horizontal="center"/>
    </xf>
    <xf numFmtId="0" fontId="7" fillId="5" borderId="5" xfId="0" applyFont="1" applyFill="1" applyBorder="1" applyAlignment="1">
      <alignment horizontal="center"/>
    </xf>
    <xf numFmtId="164" fontId="8" fillId="5" borderId="0" xfId="0" applyNumberFormat="1" applyFont="1" applyFill="1" applyBorder="1" applyAlignment="1">
      <alignment horizontal="center"/>
    </xf>
    <xf numFmtId="0" fontId="7" fillId="0" borderId="1" xfId="0" applyFont="1" applyBorder="1" applyAlignment="1">
      <alignment horizontal="center"/>
    </xf>
    <xf numFmtId="0" fontId="7" fillId="0" borderId="7" xfId="0" applyFont="1" applyBorder="1" applyAlignment="1">
      <alignment horizontal="center"/>
    </xf>
    <xf numFmtId="0" fontId="7" fillId="0" borderId="4" xfId="0" applyFont="1" applyBorder="1" applyAlignment="1">
      <alignment horizontal="center"/>
    </xf>
    <xf numFmtId="0" fontId="8" fillId="12" borderId="3" xfId="0" applyFont="1" applyFill="1" applyBorder="1" applyAlignment="1">
      <alignment horizontal="center" vertical="center"/>
    </xf>
    <xf numFmtId="0" fontId="8" fillId="12" borderId="17" xfId="0" applyFont="1" applyFill="1" applyBorder="1" applyAlignment="1">
      <alignment horizontal="center" vertical="center"/>
    </xf>
    <xf numFmtId="0" fontId="8" fillId="12" borderId="14" xfId="0" applyFont="1" applyFill="1" applyBorder="1" applyAlignment="1">
      <alignment horizontal="center" vertical="center"/>
    </xf>
    <xf numFmtId="164" fontId="8" fillId="8" borderId="13" xfId="0" applyNumberFormat="1" applyFont="1" applyFill="1" applyBorder="1" applyAlignment="1">
      <alignment horizontal="center" vertical="center"/>
    </xf>
    <xf numFmtId="164" fontId="8" fillId="8" borderId="12" xfId="0" applyNumberFormat="1" applyFont="1" applyFill="1" applyBorder="1" applyAlignment="1">
      <alignment horizontal="center" vertical="center"/>
    </xf>
    <xf numFmtId="164" fontId="8" fillId="8" borderId="10" xfId="0" applyNumberFormat="1" applyFont="1" applyFill="1" applyBorder="1" applyAlignment="1">
      <alignment horizontal="center" vertical="center"/>
    </xf>
    <xf numFmtId="0" fontId="11" fillId="5" borderId="0" xfId="0" applyFont="1" applyFill="1" applyBorder="1" applyAlignment="1">
      <alignment horizontal="left" vertical="center"/>
    </xf>
    <xf numFmtId="10" fontId="7" fillId="5" borderId="0" xfId="0" applyNumberFormat="1" applyFont="1" applyFill="1" applyBorder="1" applyAlignment="1" applyProtection="1">
      <alignment horizontal="center" vertical="center"/>
      <protection locked="0"/>
    </xf>
    <xf numFmtId="0" fontId="4" fillId="0" borderId="2" xfId="0" applyFont="1" applyBorder="1" applyAlignment="1">
      <alignment horizontal="center"/>
    </xf>
    <xf numFmtId="0" fontId="2" fillId="2" borderId="9" xfId="0" applyFont="1" applyFill="1" applyBorder="1" applyAlignment="1">
      <alignment horizontal="center" vertical="center"/>
    </xf>
    <xf numFmtId="0" fontId="2" fillId="2" borderId="0" xfId="0" applyFont="1" applyFill="1" applyBorder="1" applyAlignment="1">
      <alignment horizontal="center" vertical="center"/>
    </xf>
    <xf numFmtId="0" fontId="0" fillId="0" borderId="1" xfId="0" applyBorder="1" applyAlignment="1">
      <alignment horizontal="center"/>
    </xf>
    <xf numFmtId="0" fontId="0" fillId="0" borderId="7" xfId="0" applyBorder="1" applyAlignment="1">
      <alignment horizontal="center"/>
    </xf>
    <xf numFmtId="0" fontId="0" fillId="0" borderId="5" xfId="0" applyBorder="1" applyAlignment="1">
      <alignment horizontal="center"/>
    </xf>
    <xf numFmtId="0" fontId="0" fillId="0" borderId="2" xfId="0" applyBorder="1" applyAlignment="1">
      <alignment horizontal="center"/>
    </xf>
    <xf numFmtId="0" fontId="0" fillId="0" borderId="0" xfId="0" applyBorder="1" applyAlignment="1">
      <alignment horizontal="center"/>
    </xf>
    <xf numFmtId="0" fontId="4" fillId="0" borderId="17" xfId="0" applyFont="1" applyBorder="1" applyAlignment="1">
      <alignment horizontal="center"/>
    </xf>
    <xf numFmtId="0" fontId="3" fillId="18" borderId="8" xfId="0" applyFont="1" applyFill="1" applyBorder="1"/>
    <xf numFmtId="0" fontId="3" fillId="19" borderId="8" xfId="0" applyFont="1" applyFill="1" applyBorder="1"/>
    <xf numFmtId="0" fontId="3" fillId="19" borderId="9" xfId="0" applyFont="1" applyFill="1" applyBorder="1"/>
    <xf numFmtId="0" fontId="0" fillId="19" borderId="9" xfId="0" applyFill="1" applyBorder="1"/>
    <xf numFmtId="0" fontId="0" fillId="18" borderId="11" xfId="0" applyFill="1" applyBorder="1"/>
    <xf numFmtId="0" fontId="0" fillId="18" borderId="9" xfId="0" applyFill="1" applyBorder="1"/>
    <xf numFmtId="0" fontId="0" fillId="13" borderId="8" xfId="0" applyFill="1" applyBorder="1"/>
    <xf numFmtId="0" fontId="0" fillId="13" borderId="3" xfId="0" applyFill="1" applyBorder="1"/>
    <xf numFmtId="0" fontId="35" fillId="0" borderId="11" xfId="0" applyFont="1" applyBorder="1" applyAlignment="1">
      <alignment horizontal="center" vertical="center"/>
    </xf>
    <xf numFmtId="0" fontId="35" fillId="0" borderId="2" xfId="0" applyFont="1" applyBorder="1" applyAlignment="1">
      <alignment horizontal="center" vertical="center"/>
    </xf>
    <xf numFmtId="0" fontId="35" fillId="0" borderId="9" xfId="0" applyFont="1" applyBorder="1" applyAlignment="1">
      <alignment horizontal="center" vertical="center"/>
    </xf>
    <xf numFmtId="0" fontId="35" fillId="0" borderId="0" xfId="0" applyFont="1" applyBorder="1" applyAlignment="1">
      <alignment horizontal="center" vertical="center"/>
    </xf>
    <xf numFmtId="0" fontId="35" fillId="0" borderId="6" xfId="0" applyFont="1" applyBorder="1" applyAlignment="1">
      <alignment horizontal="center" vertical="center"/>
    </xf>
    <xf numFmtId="0" fontId="35" fillId="0" borderId="5" xfId="0" applyFont="1" applyBorder="1" applyAlignment="1">
      <alignment horizontal="center" vertical="center"/>
    </xf>
    <xf numFmtId="1" fontId="0" fillId="6" borderId="36" xfId="0" applyNumberFormat="1" applyFill="1" applyBorder="1" applyAlignment="1" applyProtection="1">
      <alignment horizontal="center" vertical="center"/>
      <protection locked="0"/>
    </xf>
    <xf numFmtId="0" fontId="27" fillId="0" borderId="1" xfId="0" applyFont="1" applyBorder="1" applyAlignment="1">
      <alignment horizontal="center" vertical="center"/>
    </xf>
    <xf numFmtId="0" fontId="27" fillId="0" borderId="9" xfId="0" applyFont="1" applyBorder="1" applyAlignment="1">
      <alignment horizontal="center" vertical="center"/>
    </xf>
    <xf numFmtId="0" fontId="27" fillId="0" borderId="7" xfId="0" applyFont="1" applyBorder="1" applyAlignment="1">
      <alignment horizontal="center" vertical="center"/>
    </xf>
    <xf numFmtId="0" fontId="27" fillId="0" borderId="6" xfId="0" applyFont="1" applyBorder="1" applyAlignment="1">
      <alignment horizontal="center" vertical="center"/>
    </xf>
    <xf numFmtId="0" fontId="27" fillId="0" borderId="4" xfId="0" applyFont="1" applyBorder="1" applyAlignment="1">
      <alignment horizontal="center" vertical="center"/>
    </xf>
    <xf numFmtId="1" fontId="27" fillId="0" borderId="11" xfId="0" applyNumberFormat="1" applyFont="1" applyBorder="1" applyAlignment="1">
      <alignment horizontal="center" vertical="center"/>
    </xf>
    <xf numFmtId="1" fontId="35" fillId="0" borderId="8" xfId="0" applyNumberFormat="1" applyFont="1" applyBorder="1" applyAlignment="1">
      <alignment horizontal="center" vertical="center"/>
    </xf>
    <xf numFmtId="0" fontId="34" fillId="0" borderId="5" xfId="0" applyFont="1" applyBorder="1" applyAlignment="1">
      <alignment horizontal="center" vertical="center"/>
    </xf>
    <xf numFmtId="1" fontId="35" fillId="0" borderId="5" xfId="0" applyNumberFormat="1" applyFont="1" applyBorder="1" applyAlignment="1">
      <alignment horizontal="center" vertical="center"/>
    </xf>
    <xf numFmtId="0" fontId="37" fillId="0" borderId="8" xfId="0" applyFont="1" applyBorder="1" applyAlignment="1">
      <alignment horizontal="center" vertical="center"/>
    </xf>
    <xf numFmtId="1" fontId="38" fillId="0" borderId="8" xfId="0" applyNumberFormat="1" applyFont="1" applyBorder="1" applyAlignment="1">
      <alignment horizontal="center" vertical="center"/>
    </xf>
    <xf numFmtId="0" fontId="37" fillId="0" borderId="5" xfId="0" applyFont="1" applyBorder="1" applyAlignment="1">
      <alignment horizontal="center" vertical="center"/>
    </xf>
    <xf numFmtId="1" fontId="38" fillId="0" borderId="5" xfId="0" applyNumberFormat="1" applyFont="1" applyBorder="1" applyAlignment="1">
      <alignment horizontal="center" vertical="center"/>
    </xf>
    <xf numFmtId="0" fontId="0" fillId="0" borderId="9" xfId="0" applyBorder="1"/>
    <xf numFmtId="0" fontId="3" fillId="6" borderId="40" xfId="0" applyFont="1" applyFill="1" applyBorder="1" applyAlignment="1" applyProtection="1">
      <alignment horizontal="center" vertical="center"/>
      <protection locked="0"/>
    </xf>
    <xf numFmtId="0" fontId="0" fillId="6" borderId="27" xfId="0" applyFill="1" applyBorder="1" applyAlignment="1" applyProtection="1">
      <alignment horizontal="center" vertical="center"/>
      <protection locked="0"/>
    </xf>
    <xf numFmtId="1" fontId="0" fillId="6" borderId="31" xfId="0" applyNumberFormat="1" applyFill="1" applyBorder="1" applyAlignment="1" applyProtection="1">
      <alignment horizontal="center" vertical="center"/>
      <protection locked="0"/>
    </xf>
    <xf numFmtId="164" fontId="0" fillId="4" borderId="3" xfId="0" applyNumberFormat="1" applyFill="1" applyBorder="1" applyAlignment="1">
      <alignment horizontal="center" vertical="center"/>
    </xf>
    <xf numFmtId="164" fontId="0" fillId="6" borderId="3" xfId="0" applyNumberFormat="1" applyFill="1" applyBorder="1" applyAlignment="1" applyProtection="1">
      <alignment horizontal="center" vertical="center"/>
      <protection locked="0"/>
    </xf>
    <xf numFmtId="0" fontId="37" fillId="0" borderId="17" xfId="0" applyFont="1" applyBorder="1" applyAlignment="1">
      <alignment horizontal="center" vertical="center"/>
    </xf>
    <xf numFmtId="1" fontId="38" fillId="0" borderId="17" xfId="0" applyNumberFormat="1" applyFont="1" applyBorder="1" applyAlignment="1">
      <alignment horizontal="center" vertical="center"/>
    </xf>
    <xf numFmtId="1" fontId="35" fillId="0" borderId="17" xfId="0" applyNumberFormat="1" applyFont="1" applyBorder="1" applyAlignment="1">
      <alignment horizontal="center" vertical="center"/>
    </xf>
    <xf numFmtId="0" fontId="35" fillId="0" borderId="1" xfId="0" applyFont="1" applyBorder="1" applyAlignment="1">
      <alignment horizontal="center" vertical="center"/>
    </xf>
    <xf numFmtId="0" fontId="35" fillId="0" borderId="7" xfId="0" applyFont="1" applyBorder="1" applyAlignment="1">
      <alignment horizontal="center" vertical="center"/>
    </xf>
    <xf numFmtId="0" fontId="35" fillId="0" borderId="4" xfId="0" applyFont="1" applyBorder="1" applyAlignment="1">
      <alignment horizontal="center" vertical="center"/>
    </xf>
    <xf numFmtId="4" fontId="0" fillId="0" borderId="0" xfId="0" applyNumberFormat="1"/>
  </cellXfs>
  <cellStyles count="2">
    <cellStyle name="Normal" xfId="0" builtinId="0"/>
    <cellStyle name="Normal 2" xfId="1" xr:uid="{FCB191AF-F8F1-403E-9509-CE7D4820D2A9}"/>
  </cellStyles>
  <dxfs count="29">
    <dxf>
      <font>
        <color auto="1"/>
      </font>
      <fill>
        <patternFill>
          <bgColor rgb="FFFF0000"/>
        </patternFill>
      </fill>
    </dxf>
    <dxf>
      <font>
        <color auto="1"/>
      </font>
      <fill>
        <patternFill>
          <bgColor rgb="FFFF0000"/>
        </patternFill>
      </fill>
    </dxf>
    <dxf>
      <font>
        <color auto="1"/>
      </font>
      <fill>
        <patternFill>
          <bgColor rgb="FFFF0000"/>
        </patternFill>
      </fill>
    </dxf>
    <dxf>
      <font>
        <color auto="1"/>
      </font>
      <fill>
        <patternFill>
          <bgColor rgb="FFFF0000"/>
        </patternFill>
      </fill>
    </dxf>
    <dxf>
      <fill>
        <patternFill>
          <bgColor rgb="FF00B0F0"/>
        </patternFill>
      </fill>
    </dxf>
    <dxf>
      <fill>
        <patternFill>
          <bgColor rgb="FF00B0F0"/>
        </patternFill>
      </fill>
    </dxf>
    <dxf>
      <fill>
        <patternFill>
          <bgColor rgb="FF00B0F0"/>
        </patternFill>
      </fill>
    </dxf>
    <dxf>
      <fill>
        <patternFill>
          <bgColor rgb="FF00B0F0"/>
        </patternFill>
      </fill>
    </dxf>
    <dxf>
      <font>
        <color auto="1"/>
      </font>
      <fill>
        <patternFill>
          <bgColor rgb="FFFF0000"/>
        </patternFill>
      </fill>
    </dxf>
    <dxf>
      <font>
        <color auto="1"/>
      </font>
      <fill>
        <patternFill>
          <bgColor rgb="FFFF0000"/>
        </patternFill>
      </fill>
    </dxf>
    <dxf>
      <font>
        <color auto="1"/>
      </font>
      <fill>
        <patternFill>
          <bgColor rgb="FFFF0000"/>
        </patternFill>
      </fill>
    </dxf>
    <dxf>
      <font>
        <color auto="1"/>
      </font>
      <fill>
        <patternFill>
          <bgColor rgb="FFFF0000"/>
        </patternFill>
      </fill>
    </dxf>
    <dxf>
      <fill>
        <patternFill>
          <bgColor rgb="FF00B0F0"/>
        </patternFill>
      </fill>
    </dxf>
    <dxf>
      <fill>
        <patternFill>
          <bgColor rgb="FF00B0F0"/>
        </patternFill>
      </fill>
    </dxf>
    <dxf>
      <fill>
        <patternFill>
          <bgColor rgb="FF00B0F0"/>
        </patternFill>
      </fill>
    </dxf>
    <dxf>
      <fill>
        <patternFill>
          <bgColor rgb="FF00B0F0"/>
        </patternFill>
      </fill>
    </dxf>
    <dxf>
      <font>
        <color auto="1"/>
      </font>
      <fill>
        <patternFill>
          <bgColor rgb="FFFF0000"/>
        </patternFill>
      </fill>
    </dxf>
    <dxf>
      <font>
        <color auto="1"/>
      </font>
      <fill>
        <patternFill>
          <bgColor rgb="FFFF0000"/>
        </patternFill>
      </fill>
    </dxf>
    <dxf>
      <font>
        <color auto="1"/>
      </font>
      <fill>
        <patternFill>
          <bgColor rgb="FFFF0000"/>
        </patternFill>
      </fill>
    </dxf>
    <dxf>
      <font>
        <color auto="1"/>
      </font>
      <fill>
        <patternFill>
          <bgColor rgb="FFFF000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FF0000"/>
        </patternFill>
      </fill>
    </dxf>
    <dxf>
      <font>
        <color rgb="FFFF0000"/>
      </font>
    </dxf>
    <dxf>
      <font>
        <color rgb="FFFFC000"/>
      </font>
    </dxf>
    <dxf>
      <font>
        <color theme="1"/>
      </font>
    </dxf>
    <dxf>
      <font>
        <color rgb="FFFF000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9525</xdr:colOff>
      <xdr:row>0</xdr:row>
      <xdr:rowOff>0</xdr:rowOff>
    </xdr:from>
    <xdr:to>
      <xdr:col>8</xdr:col>
      <xdr:colOff>180975</xdr:colOff>
      <xdr:row>35</xdr:row>
      <xdr:rowOff>0</xdr:rowOff>
    </xdr:to>
    <xdr:pic>
      <xdr:nvPicPr>
        <xdr:cNvPr id="7" name="Picture 6">
          <a:extLst>
            <a:ext uri="{FF2B5EF4-FFF2-40B4-BE49-F238E27FC236}">
              <a16:creationId xmlns:a16="http://schemas.microsoft.com/office/drawing/2014/main" id="{D3FA686E-78DB-46A9-932C-345968C36B7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9525" y="0"/>
          <a:ext cx="5048250" cy="66675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1</xdr:col>
      <xdr:colOff>4079875</xdr:colOff>
      <xdr:row>54</xdr:row>
      <xdr:rowOff>63500</xdr:rowOff>
    </xdr:from>
    <xdr:to>
      <xdr:col>3</xdr:col>
      <xdr:colOff>31750</xdr:colOff>
      <xdr:row>55</xdr:row>
      <xdr:rowOff>111125</xdr:rowOff>
    </xdr:to>
    <xdr:sp macro="" textlink="">
      <xdr:nvSpPr>
        <xdr:cNvPr id="3" name="Arrow: Right 2">
          <a:extLst>
            <a:ext uri="{FF2B5EF4-FFF2-40B4-BE49-F238E27FC236}">
              <a16:creationId xmlns:a16="http://schemas.microsoft.com/office/drawing/2014/main" id="{D0D0F208-8B65-4495-A14F-D1DD9BE874D0}"/>
            </a:ext>
          </a:extLst>
        </xdr:cNvPr>
        <xdr:cNvSpPr/>
      </xdr:nvSpPr>
      <xdr:spPr>
        <a:xfrm>
          <a:off x="4159250" y="9366250"/>
          <a:ext cx="412750" cy="254000"/>
        </a:xfrm>
        <a:prstGeom prst="rightArrow">
          <a:avLst/>
        </a:prstGeom>
        <a:solidFill>
          <a:srgbClr val="FF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AU" sz="1100"/>
        </a:p>
      </xdr:txBody>
    </xdr:sp>
    <xdr:clientData/>
  </xdr:twoCellAnchor>
  <xdr:twoCellAnchor>
    <xdr:from>
      <xdr:col>1</xdr:col>
      <xdr:colOff>4064000</xdr:colOff>
      <xdr:row>72</xdr:row>
      <xdr:rowOff>127000</xdr:rowOff>
    </xdr:from>
    <xdr:to>
      <xdr:col>3</xdr:col>
      <xdr:colOff>15875</xdr:colOff>
      <xdr:row>72</xdr:row>
      <xdr:rowOff>381000</xdr:rowOff>
    </xdr:to>
    <xdr:sp macro="" textlink="">
      <xdr:nvSpPr>
        <xdr:cNvPr id="4" name="Arrow: Right 3">
          <a:extLst>
            <a:ext uri="{FF2B5EF4-FFF2-40B4-BE49-F238E27FC236}">
              <a16:creationId xmlns:a16="http://schemas.microsoft.com/office/drawing/2014/main" id="{89EF80B4-B24E-44D0-976B-7E78B22ECB79}"/>
            </a:ext>
          </a:extLst>
        </xdr:cNvPr>
        <xdr:cNvSpPr/>
      </xdr:nvSpPr>
      <xdr:spPr>
        <a:xfrm>
          <a:off x="4143375" y="12033250"/>
          <a:ext cx="412750" cy="254000"/>
        </a:xfrm>
        <a:prstGeom prst="rightArrow">
          <a:avLst/>
        </a:prstGeom>
        <a:solidFill>
          <a:srgbClr val="FF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AU" sz="1100"/>
        </a:p>
      </xdr:txBody>
    </xdr:sp>
    <xdr:clientData/>
  </xdr:twoCellAnchor>
  <xdr:twoCellAnchor>
    <xdr:from>
      <xdr:col>7</xdr:col>
      <xdr:colOff>3111500</xdr:colOff>
      <xdr:row>72</xdr:row>
      <xdr:rowOff>95250</xdr:rowOff>
    </xdr:from>
    <xdr:to>
      <xdr:col>8</xdr:col>
      <xdr:colOff>206375</xdr:colOff>
      <xdr:row>72</xdr:row>
      <xdr:rowOff>349250</xdr:rowOff>
    </xdr:to>
    <xdr:sp macro="" textlink="">
      <xdr:nvSpPr>
        <xdr:cNvPr id="5" name="Arrow: Right 4">
          <a:extLst>
            <a:ext uri="{FF2B5EF4-FFF2-40B4-BE49-F238E27FC236}">
              <a16:creationId xmlns:a16="http://schemas.microsoft.com/office/drawing/2014/main" id="{9203A97A-55EA-4054-B9CD-B774D1898466}"/>
            </a:ext>
          </a:extLst>
        </xdr:cNvPr>
        <xdr:cNvSpPr/>
      </xdr:nvSpPr>
      <xdr:spPr>
        <a:xfrm>
          <a:off x="9207500" y="12001500"/>
          <a:ext cx="412750" cy="254000"/>
        </a:xfrm>
        <a:prstGeom prst="rightArrow">
          <a:avLst/>
        </a:prstGeom>
        <a:solidFill>
          <a:srgbClr val="FF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AU" sz="1100"/>
        </a:p>
      </xdr:txBody>
    </xdr:sp>
    <xdr:clientData/>
  </xdr:twoCellAnchor>
  <xdr:twoCellAnchor>
    <xdr:from>
      <xdr:col>7</xdr:col>
      <xdr:colOff>3127375</xdr:colOff>
      <xdr:row>62</xdr:row>
      <xdr:rowOff>47625</xdr:rowOff>
    </xdr:from>
    <xdr:to>
      <xdr:col>9</xdr:col>
      <xdr:colOff>0</xdr:colOff>
      <xdr:row>62</xdr:row>
      <xdr:rowOff>301625</xdr:rowOff>
    </xdr:to>
    <xdr:sp macro="" textlink="">
      <xdr:nvSpPr>
        <xdr:cNvPr id="6" name="Arrow: Right 5">
          <a:extLst>
            <a:ext uri="{FF2B5EF4-FFF2-40B4-BE49-F238E27FC236}">
              <a16:creationId xmlns:a16="http://schemas.microsoft.com/office/drawing/2014/main" id="{3CC7335B-ACAF-4F5C-AC10-2B5B7FD22050}"/>
            </a:ext>
          </a:extLst>
        </xdr:cNvPr>
        <xdr:cNvSpPr/>
      </xdr:nvSpPr>
      <xdr:spPr>
        <a:xfrm>
          <a:off x="9223375" y="10509250"/>
          <a:ext cx="412750" cy="254000"/>
        </a:xfrm>
        <a:prstGeom prst="rightArrow">
          <a:avLst/>
        </a:prstGeom>
        <a:solidFill>
          <a:srgbClr val="FF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AU" sz="1100"/>
        </a:p>
      </xdr:txBody>
    </xdr:sp>
    <xdr:clientData/>
  </xdr:twoCellAnchor>
  <xdr:twoCellAnchor>
    <xdr:from>
      <xdr:col>7</xdr:col>
      <xdr:colOff>3127375</xdr:colOff>
      <xdr:row>50</xdr:row>
      <xdr:rowOff>142875</xdr:rowOff>
    </xdr:from>
    <xdr:to>
      <xdr:col>9</xdr:col>
      <xdr:colOff>0</xdr:colOff>
      <xdr:row>54</xdr:row>
      <xdr:rowOff>0</xdr:rowOff>
    </xdr:to>
    <xdr:sp macro="" textlink="">
      <xdr:nvSpPr>
        <xdr:cNvPr id="7" name="Arrow: Right 6">
          <a:extLst>
            <a:ext uri="{FF2B5EF4-FFF2-40B4-BE49-F238E27FC236}">
              <a16:creationId xmlns:a16="http://schemas.microsoft.com/office/drawing/2014/main" id="{F54E4221-2D83-4645-A8E9-39DAD8DBBC7B}"/>
            </a:ext>
          </a:extLst>
        </xdr:cNvPr>
        <xdr:cNvSpPr/>
      </xdr:nvSpPr>
      <xdr:spPr>
        <a:xfrm>
          <a:off x="9223375" y="9048750"/>
          <a:ext cx="412750" cy="254000"/>
        </a:xfrm>
        <a:prstGeom prst="rightArrow">
          <a:avLst/>
        </a:prstGeom>
        <a:solidFill>
          <a:srgbClr val="FF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AU" sz="1100"/>
        </a:p>
      </xdr:txBody>
    </xdr:sp>
    <xdr:clientData/>
  </xdr:twoCellAnchor>
  <xdr:twoCellAnchor>
    <xdr:from>
      <xdr:col>7</xdr:col>
      <xdr:colOff>3175000</xdr:colOff>
      <xdr:row>42</xdr:row>
      <xdr:rowOff>79375</xdr:rowOff>
    </xdr:from>
    <xdr:to>
      <xdr:col>9</xdr:col>
      <xdr:colOff>47625</xdr:colOff>
      <xdr:row>44</xdr:row>
      <xdr:rowOff>63500</xdr:rowOff>
    </xdr:to>
    <xdr:sp macro="" textlink="">
      <xdr:nvSpPr>
        <xdr:cNvPr id="8" name="Arrow: Right 7">
          <a:extLst>
            <a:ext uri="{FF2B5EF4-FFF2-40B4-BE49-F238E27FC236}">
              <a16:creationId xmlns:a16="http://schemas.microsoft.com/office/drawing/2014/main" id="{816D3582-72D2-497D-B2F2-A39BBAC456DF}"/>
            </a:ext>
          </a:extLst>
        </xdr:cNvPr>
        <xdr:cNvSpPr/>
      </xdr:nvSpPr>
      <xdr:spPr>
        <a:xfrm>
          <a:off x="9271000" y="7905750"/>
          <a:ext cx="412750" cy="254000"/>
        </a:xfrm>
        <a:prstGeom prst="rightArrow">
          <a:avLst/>
        </a:prstGeom>
        <a:solidFill>
          <a:srgbClr val="FF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AU" sz="1100"/>
        </a:p>
      </xdr:txBody>
    </xdr:sp>
    <xdr:clientData/>
  </xdr:twoCellAnchor>
  <xdr:twoCellAnchor>
    <xdr:from>
      <xdr:col>7</xdr:col>
      <xdr:colOff>3111500</xdr:colOff>
      <xdr:row>16</xdr:row>
      <xdr:rowOff>158750</xdr:rowOff>
    </xdr:from>
    <xdr:to>
      <xdr:col>8</xdr:col>
      <xdr:colOff>206375</xdr:colOff>
      <xdr:row>18</xdr:row>
      <xdr:rowOff>63500</xdr:rowOff>
    </xdr:to>
    <xdr:sp macro="" textlink="">
      <xdr:nvSpPr>
        <xdr:cNvPr id="10" name="Arrow: Right 9">
          <a:extLst>
            <a:ext uri="{FF2B5EF4-FFF2-40B4-BE49-F238E27FC236}">
              <a16:creationId xmlns:a16="http://schemas.microsoft.com/office/drawing/2014/main" id="{E1AA4624-9097-4E03-B153-C16A7333B7AB}"/>
            </a:ext>
          </a:extLst>
        </xdr:cNvPr>
        <xdr:cNvSpPr/>
      </xdr:nvSpPr>
      <xdr:spPr>
        <a:xfrm>
          <a:off x="9207500" y="3540125"/>
          <a:ext cx="412750" cy="254000"/>
        </a:xfrm>
        <a:prstGeom prst="rightArrow">
          <a:avLst/>
        </a:prstGeom>
        <a:solidFill>
          <a:srgbClr val="FF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AU" sz="1100"/>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09A511-221A-4633-8204-32E77AEB02B7}">
  <dimension ref="A1:B21"/>
  <sheetViews>
    <sheetView showGridLines="0" topLeftCell="A16" workbookViewId="0">
      <selection activeCell="B14" sqref="B14"/>
    </sheetView>
  </sheetViews>
  <sheetFormatPr defaultColWidth="8.7109375" defaultRowHeight="15" x14ac:dyDescent="0.25"/>
  <cols>
    <col min="1" max="1" width="3" style="138" customWidth="1"/>
    <col min="2" max="2" width="121.5703125" style="16" customWidth="1"/>
    <col min="3" max="16384" width="8.7109375" style="16"/>
  </cols>
  <sheetData>
    <row r="1" spans="1:2" ht="21.95" customHeight="1" x14ac:dyDescent="0.25">
      <c r="B1" s="142" t="s">
        <v>192</v>
      </c>
    </row>
    <row r="2" spans="1:2" ht="50.1" customHeight="1" x14ac:dyDescent="0.25">
      <c r="B2" s="142" t="s">
        <v>102</v>
      </c>
    </row>
    <row r="3" spans="1:2" x14ac:dyDescent="0.25">
      <c r="B3" s="142" t="s">
        <v>103</v>
      </c>
    </row>
    <row r="4" spans="1:2" x14ac:dyDescent="0.25">
      <c r="A4" s="150"/>
      <c r="B4" s="142" t="s">
        <v>187</v>
      </c>
    </row>
    <row r="5" spans="1:2" ht="50.1" customHeight="1" x14ac:dyDescent="0.25">
      <c r="B5" s="142" t="s">
        <v>188</v>
      </c>
    </row>
    <row r="6" spans="1:2" ht="36" customHeight="1" x14ac:dyDescent="0.25">
      <c r="A6" s="202"/>
      <c r="B6" s="142" t="s">
        <v>211</v>
      </c>
    </row>
    <row r="7" spans="1:2" x14ac:dyDescent="0.25">
      <c r="B7" s="142" t="s">
        <v>189</v>
      </c>
    </row>
    <row r="8" spans="1:2" ht="30" x14ac:dyDescent="0.25">
      <c r="A8" s="150"/>
      <c r="B8" s="142" t="s">
        <v>193</v>
      </c>
    </row>
    <row r="9" spans="1:2" ht="15.75" thickBot="1" x14ac:dyDescent="0.3">
      <c r="A9" s="150"/>
      <c r="B9" s="142"/>
    </row>
    <row r="10" spans="1:2" s="141" customFormat="1" ht="39.950000000000003" customHeight="1" x14ac:dyDescent="0.25">
      <c r="A10" s="185">
        <v>1</v>
      </c>
      <c r="B10" s="186" t="s">
        <v>195</v>
      </c>
    </row>
    <row r="11" spans="1:2" s="141" customFormat="1" ht="39.950000000000003" customHeight="1" x14ac:dyDescent="0.25">
      <c r="A11" s="187">
        <v>2</v>
      </c>
      <c r="B11" s="188" t="s">
        <v>185</v>
      </c>
    </row>
    <row r="12" spans="1:2" s="141" customFormat="1" ht="39.950000000000003" customHeight="1" x14ac:dyDescent="0.25">
      <c r="A12" s="187">
        <v>3</v>
      </c>
      <c r="B12" s="188" t="s">
        <v>194</v>
      </c>
    </row>
    <row r="13" spans="1:2" s="141" customFormat="1" ht="61.5" customHeight="1" x14ac:dyDescent="0.25">
      <c r="A13" s="187">
        <v>4</v>
      </c>
      <c r="B13" s="188" t="s">
        <v>197</v>
      </c>
    </row>
    <row r="14" spans="1:2" s="141" customFormat="1" ht="81" customHeight="1" x14ac:dyDescent="0.25">
      <c r="A14" s="187">
        <v>5</v>
      </c>
      <c r="B14" s="188" t="s">
        <v>213</v>
      </c>
    </row>
    <row r="15" spans="1:2" s="141" customFormat="1" ht="39.950000000000003" customHeight="1" x14ac:dyDescent="0.25">
      <c r="A15" s="187">
        <v>6</v>
      </c>
      <c r="B15" s="188" t="s">
        <v>196</v>
      </c>
    </row>
    <row r="16" spans="1:2" s="141" customFormat="1" ht="39.950000000000003" customHeight="1" x14ac:dyDescent="0.25">
      <c r="A16" s="187">
        <v>7</v>
      </c>
      <c r="B16" s="188" t="s">
        <v>206</v>
      </c>
    </row>
    <row r="17" spans="1:2" s="141" customFormat="1" ht="50.25" customHeight="1" x14ac:dyDescent="0.25">
      <c r="A17" s="187">
        <v>8</v>
      </c>
      <c r="B17" s="188" t="s">
        <v>205</v>
      </c>
    </row>
    <row r="18" spans="1:2" s="141" customFormat="1" ht="66.75" customHeight="1" x14ac:dyDescent="0.25">
      <c r="A18" s="187">
        <v>9</v>
      </c>
      <c r="B18" s="188" t="s">
        <v>212</v>
      </c>
    </row>
    <row r="19" spans="1:2" s="141" customFormat="1" ht="39.950000000000003" customHeight="1" x14ac:dyDescent="0.25">
      <c r="A19" s="187">
        <v>10</v>
      </c>
      <c r="B19" s="188" t="s">
        <v>186</v>
      </c>
    </row>
    <row r="20" spans="1:2" s="141" customFormat="1" ht="164.25" customHeight="1" x14ac:dyDescent="0.25">
      <c r="A20" s="187">
        <v>11</v>
      </c>
      <c r="B20" s="188" t="s">
        <v>210</v>
      </c>
    </row>
    <row r="21" spans="1:2" ht="15.75" thickBot="1" x14ac:dyDescent="0.3">
      <c r="A21" s="189"/>
      <c r="B21" s="190"/>
    </row>
  </sheetData>
  <sheetProtection algorithmName="SHA-512" hashValue="Bfo2egH83PVvCgRmgzC4JnO5pAJyKy4DZHfZLbdIj2TG3Sy46ZQjc4TjtUwiEB8w9MTpawWYHIauK7m3Bm+C5w==" saltValue="ld1JO1y2X6zCxEVggO2Z1w==" spinCount="100000" sheet="1" formatColumns="0" selectLockedCells="1"/>
  <pageMargins left="0.7" right="0.7" top="0.75" bottom="0.75" header="0.3" footer="0.3"/>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0E2F83-2A0B-40CE-BD40-49A9082D6498}">
  <dimension ref="A1:A65"/>
  <sheetViews>
    <sheetView showGridLines="0" topLeftCell="A46" workbookViewId="0">
      <selection sqref="A1:XFD1048576"/>
    </sheetView>
  </sheetViews>
  <sheetFormatPr defaultColWidth="9.140625" defaultRowHeight="15" x14ac:dyDescent="0.25"/>
  <cols>
    <col min="1" max="1" width="66.28515625" style="193" customWidth="1"/>
    <col min="2" max="16384" width="9.140625" style="193"/>
  </cols>
  <sheetData>
    <row r="1" spans="1:1" ht="15.75" x14ac:dyDescent="0.25">
      <c r="A1" s="192" t="s">
        <v>108</v>
      </c>
    </row>
    <row r="2" spans="1:1" ht="15.75" x14ac:dyDescent="0.25">
      <c r="A2" s="194" t="s">
        <v>115</v>
      </c>
    </row>
    <row r="3" spans="1:1" ht="15.75" x14ac:dyDescent="0.25">
      <c r="A3" s="194" t="s">
        <v>116</v>
      </c>
    </row>
    <row r="4" spans="1:1" ht="15.75" x14ac:dyDescent="0.25">
      <c r="A4" s="194" t="s">
        <v>117</v>
      </c>
    </row>
    <row r="5" spans="1:1" ht="15.75" x14ac:dyDescent="0.25">
      <c r="A5" s="194" t="s">
        <v>118</v>
      </c>
    </row>
    <row r="6" spans="1:1" ht="15.75" x14ac:dyDescent="0.25">
      <c r="A6" s="194" t="s">
        <v>119</v>
      </c>
    </row>
    <row r="7" spans="1:1" x14ac:dyDescent="0.25">
      <c r="A7" s="195"/>
    </row>
    <row r="8" spans="1:1" ht="15.75" x14ac:dyDescent="0.25">
      <c r="A8" s="196" t="s">
        <v>107</v>
      </c>
    </row>
    <row r="9" spans="1:1" ht="15.75" x14ac:dyDescent="0.25">
      <c r="A9" s="194" t="s">
        <v>120</v>
      </c>
    </row>
    <row r="10" spans="1:1" ht="15.75" x14ac:dyDescent="0.25">
      <c r="A10" s="194" t="s">
        <v>121</v>
      </c>
    </row>
    <row r="11" spans="1:1" ht="15.75" x14ac:dyDescent="0.25">
      <c r="A11" s="194" t="s">
        <v>122</v>
      </c>
    </row>
    <row r="12" spans="1:1" ht="15.75" x14ac:dyDescent="0.25">
      <c r="A12" s="194" t="s">
        <v>123</v>
      </c>
    </row>
    <row r="13" spans="1:1" ht="15.75" x14ac:dyDescent="0.25">
      <c r="A13" s="194" t="s">
        <v>124</v>
      </c>
    </row>
    <row r="14" spans="1:1" ht="15.75" x14ac:dyDescent="0.25">
      <c r="A14" s="194" t="s">
        <v>125</v>
      </c>
    </row>
    <row r="15" spans="1:1" ht="16.5" thickBot="1" x14ac:dyDescent="0.3">
      <c r="A15" s="197" t="s">
        <v>126</v>
      </c>
    </row>
    <row r="16" spans="1:1" ht="15.75" thickBot="1" x14ac:dyDescent="0.3"/>
    <row r="17" spans="1:1" ht="15.75" x14ac:dyDescent="0.25">
      <c r="A17" s="192" t="s">
        <v>110</v>
      </c>
    </row>
    <row r="18" spans="1:1" ht="15.75" x14ac:dyDescent="0.25">
      <c r="A18" s="194" t="s">
        <v>127</v>
      </c>
    </row>
    <row r="19" spans="1:1" ht="31.5" x14ac:dyDescent="0.25">
      <c r="A19" s="194" t="s">
        <v>128</v>
      </c>
    </row>
    <row r="20" spans="1:1" ht="15.75" x14ac:dyDescent="0.25">
      <c r="A20" s="194" t="s">
        <v>129</v>
      </c>
    </row>
    <row r="21" spans="1:1" ht="15.75" x14ac:dyDescent="0.25">
      <c r="A21" s="194" t="s">
        <v>130</v>
      </c>
    </row>
    <row r="22" spans="1:1" ht="15.75" x14ac:dyDescent="0.25">
      <c r="A22" s="194" t="s">
        <v>131</v>
      </c>
    </row>
    <row r="23" spans="1:1" x14ac:dyDescent="0.25">
      <c r="A23" s="195"/>
    </row>
    <row r="24" spans="1:1" ht="31.5" x14ac:dyDescent="0.25">
      <c r="A24" s="196" t="s">
        <v>109</v>
      </c>
    </row>
    <row r="25" spans="1:1" ht="15.75" x14ac:dyDescent="0.25">
      <c r="A25" s="194" t="s">
        <v>132</v>
      </c>
    </row>
    <row r="26" spans="1:1" ht="15.75" x14ac:dyDescent="0.25">
      <c r="A26" s="194" t="s">
        <v>133</v>
      </c>
    </row>
    <row r="27" spans="1:1" ht="15.75" x14ac:dyDescent="0.25">
      <c r="A27" s="194" t="s">
        <v>134</v>
      </c>
    </row>
    <row r="28" spans="1:1" ht="15.75" x14ac:dyDescent="0.25">
      <c r="A28" s="194" t="s">
        <v>135</v>
      </c>
    </row>
    <row r="29" spans="1:1" ht="15.75" x14ac:dyDescent="0.25">
      <c r="A29" s="194" t="s">
        <v>124</v>
      </c>
    </row>
    <row r="30" spans="1:1" ht="15.75" x14ac:dyDescent="0.25">
      <c r="A30" s="194" t="s">
        <v>136</v>
      </c>
    </row>
    <row r="31" spans="1:1" ht="16.5" thickBot="1" x14ac:dyDescent="0.3">
      <c r="A31" s="197" t="s">
        <v>137</v>
      </c>
    </row>
    <row r="32" spans="1:1" ht="15.75" thickBot="1" x14ac:dyDescent="0.3"/>
    <row r="33" spans="1:1" ht="15.75" x14ac:dyDescent="0.25">
      <c r="A33" s="192" t="s">
        <v>113</v>
      </c>
    </row>
    <row r="34" spans="1:1" ht="15.75" x14ac:dyDescent="0.25">
      <c r="A34" s="194" t="s">
        <v>138</v>
      </c>
    </row>
    <row r="35" spans="1:1" ht="63" x14ac:dyDescent="0.25">
      <c r="A35" s="194" t="s">
        <v>139</v>
      </c>
    </row>
    <row r="36" spans="1:1" ht="15.75" x14ac:dyDescent="0.25">
      <c r="A36" s="194" t="s">
        <v>140</v>
      </c>
    </row>
    <row r="37" spans="1:1" ht="15.75" x14ac:dyDescent="0.25">
      <c r="A37" s="194" t="s">
        <v>141</v>
      </c>
    </row>
    <row r="38" spans="1:1" ht="15.75" x14ac:dyDescent="0.25">
      <c r="A38" s="194" t="s">
        <v>142</v>
      </c>
    </row>
    <row r="39" spans="1:1" x14ac:dyDescent="0.25">
      <c r="A39" s="195"/>
    </row>
    <row r="40" spans="1:1" x14ac:dyDescent="0.25">
      <c r="A40" s="195"/>
    </row>
    <row r="41" spans="1:1" ht="31.5" x14ac:dyDescent="0.25">
      <c r="A41" s="196" t="s">
        <v>111</v>
      </c>
    </row>
    <row r="42" spans="1:1" ht="15.75" x14ac:dyDescent="0.25">
      <c r="A42" s="194" t="s">
        <v>143</v>
      </c>
    </row>
    <row r="43" spans="1:1" ht="15.75" x14ac:dyDescent="0.25">
      <c r="A43" s="194" t="s">
        <v>144</v>
      </c>
    </row>
    <row r="44" spans="1:1" ht="15.75" x14ac:dyDescent="0.25">
      <c r="A44" s="194" t="s">
        <v>145</v>
      </c>
    </row>
    <row r="45" spans="1:1" ht="15.75" x14ac:dyDescent="0.25">
      <c r="A45" s="194" t="s">
        <v>146</v>
      </c>
    </row>
    <row r="46" spans="1:1" ht="15.75" x14ac:dyDescent="0.25">
      <c r="A46" s="194" t="s">
        <v>124</v>
      </c>
    </row>
    <row r="47" spans="1:1" ht="15.75" x14ac:dyDescent="0.25">
      <c r="A47" s="194" t="s">
        <v>147</v>
      </c>
    </row>
    <row r="48" spans="1:1" ht="16.5" thickBot="1" x14ac:dyDescent="0.3">
      <c r="A48" s="197" t="s">
        <v>137</v>
      </c>
    </row>
    <row r="49" spans="1:1" ht="15.75" thickBot="1" x14ac:dyDescent="0.3"/>
    <row r="50" spans="1:1" ht="15.75" x14ac:dyDescent="0.25">
      <c r="A50" s="192" t="s">
        <v>114</v>
      </c>
    </row>
    <row r="51" spans="1:1" ht="15.75" x14ac:dyDescent="0.25">
      <c r="A51" s="194" t="s">
        <v>148</v>
      </c>
    </row>
    <row r="52" spans="1:1" ht="78.75" x14ac:dyDescent="0.25">
      <c r="A52" s="194" t="s">
        <v>149</v>
      </c>
    </row>
    <row r="53" spans="1:1" ht="15.75" x14ac:dyDescent="0.25">
      <c r="A53" s="194" t="s">
        <v>150</v>
      </c>
    </row>
    <row r="54" spans="1:1" ht="15.75" x14ac:dyDescent="0.25">
      <c r="A54" s="194" t="s">
        <v>151</v>
      </c>
    </row>
    <row r="55" spans="1:1" ht="15.75" x14ac:dyDescent="0.25">
      <c r="A55" s="194" t="s">
        <v>152</v>
      </c>
    </row>
    <row r="56" spans="1:1" x14ac:dyDescent="0.25">
      <c r="A56" s="195"/>
    </row>
    <row r="57" spans="1:1" x14ac:dyDescent="0.25">
      <c r="A57" s="195"/>
    </row>
    <row r="58" spans="1:1" ht="15.75" x14ac:dyDescent="0.25">
      <c r="A58" s="196" t="s">
        <v>112</v>
      </c>
    </row>
    <row r="59" spans="1:1" ht="15.75" x14ac:dyDescent="0.25">
      <c r="A59" s="194" t="s">
        <v>153</v>
      </c>
    </row>
    <row r="60" spans="1:1" ht="15.75" x14ac:dyDescent="0.25">
      <c r="A60" s="194" t="s">
        <v>154</v>
      </c>
    </row>
    <row r="61" spans="1:1" ht="15.75" x14ac:dyDescent="0.25">
      <c r="A61" s="194" t="s">
        <v>155</v>
      </c>
    </row>
    <row r="62" spans="1:1" ht="15.75" x14ac:dyDescent="0.25">
      <c r="A62" s="194" t="s">
        <v>156</v>
      </c>
    </row>
    <row r="63" spans="1:1" ht="15.75" x14ac:dyDescent="0.25">
      <c r="A63" s="194" t="s">
        <v>124</v>
      </c>
    </row>
    <row r="64" spans="1:1" ht="15.75" x14ac:dyDescent="0.25">
      <c r="A64" s="194" t="s">
        <v>157</v>
      </c>
    </row>
    <row r="65" spans="1:1" ht="16.5" thickBot="1" x14ac:dyDescent="0.3">
      <c r="A65" s="197" t="s">
        <v>158</v>
      </c>
    </row>
  </sheetData>
  <sheetProtection algorithmName="SHA-512" hashValue="W/wPYGqLVqOvIcAmQRjzF47uD8sMpEWHvC6D9O2/xWsa6jd7CIZ4zhZuSgGN5aasF7ftMiXJRFOBU/+zLaIzVg==" saltValue="A92qTtwWDAJATnKjwZ8NRg==" spinCount="100000" sheet="1" objects="1" scenarios="1" formatColumns="0" selectLockedCells="1"/>
  <pageMargins left="0.7" right="0.7" top="0.75" bottom="0.75" header="0.3" footer="0.3"/>
  <pageSetup paperSize="9" orientation="portrait" horizontalDpi="0"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318E81-C567-4584-B7DB-D973EA53E498}">
  <dimension ref="A1"/>
  <sheetViews>
    <sheetView showGridLines="0" workbookViewId="0">
      <selection activeCell="P21" sqref="P21"/>
    </sheetView>
  </sheetViews>
  <sheetFormatPr defaultRowHeight="15" x14ac:dyDescent="0.25"/>
  <sheetData/>
  <sheetProtection algorithmName="SHA-512" hashValue="/V8ZSdIPOagKbkFM8i5rx7OC98xi30gxx23+/WolFgPdRJNnvx/ZOtEd4EtVie+pzXsDOI0yUNTJrJKwiLRArw==" saltValue="XLIypZpq1e/NCkl6VfwmTQ==" spinCount="100000" sheet="1" objects="1" scenarios="1" formatColumns="0" selectLockedCells="1"/>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94CBCF-CB79-4914-B7C3-B0B796990F2E}">
  <dimension ref="B1:V21"/>
  <sheetViews>
    <sheetView showGridLines="0" showZeros="0" zoomScaleNormal="100" workbookViewId="0">
      <selection activeCell="D11" sqref="D11"/>
    </sheetView>
  </sheetViews>
  <sheetFormatPr defaultRowHeight="15" x14ac:dyDescent="0.25"/>
  <cols>
    <col min="1" max="2" width="3.5703125" customWidth="1"/>
    <col min="3" max="3" width="15" style="21" customWidth="1"/>
    <col min="4" max="4" width="12.28515625" style="1" customWidth="1"/>
    <col min="5" max="5" width="3.5703125" customWidth="1"/>
    <col min="6" max="6" width="4.28515625" style="1" customWidth="1"/>
    <col min="7" max="7" width="19" style="1" customWidth="1"/>
    <col min="8" max="8" width="3.5703125" customWidth="1"/>
    <col min="9" max="9" width="15.5703125" customWidth="1"/>
    <col min="10" max="10" width="12.28515625" style="1" customWidth="1"/>
    <col min="11" max="11" width="3.5703125" customWidth="1"/>
    <col min="12" max="12" width="15.5703125" customWidth="1"/>
    <col min="13" max="13" width="18.5703125" style="1" customWidth="1"/>
    <col min="14" max="14" width="3.5703125" customWidth="1"/>
    <col min="15" max="15" width="11.5703125" customWidth="1"/>
    <col min="16" max="16" width="12.28515625" style="1" customWidth="1"/>
    <col min="17" max="17" width="3.5703125" customWidth="1"/>
    <col min="18" max="18" width="11.5703125" customWidth="1"/>
    <col min="19" max="19" width="12.28515625" style="1" customWidth="1"/>
    <col min="20" max="20" width="3.5703125" customWidth="1"/>
    <col min="21" max="21" width="11.5703125" customWidth="1"/>
    <col min="22" max="22" width="12.28515625" style="1" customWidth="1"/>
    <col min="23" max="23" width="4" customWidth="1"/>
  </cols>
  <sheetData>
    <row r="1" spans="2:22" ht="33" customHeight="1" thickBot="1" x14ac:dyDescent="0.3">
      <c r="B1" s="237" t="s">
        <v>87</v>
      </c>
      <c r="C1" s="238"/>
      <c r="D1" s="238"/>
      <c r="E1" s="238"/>
      <c r="F1" s="238"/>
      <c r="G1" s="238"/>
      <c r="H1" s="238"/>
      <c r="I1" s="238"/>
      <c r="J1" s="238"/>
      <c r="K1" s="238"/>
      <c r="L1" s="238"/>
      <c r="M1" s="238"/>
      <c r="N1" s="239"/>
    </row>
    <row r="2" spans="2:22" ht="5.0999999999999996" customHeight="1" thickBot="1" x14ac:dyDescent="0.3"/>
    <row r="3" spans="2:22" ht="16.5" thickBot="1" x14ac:dyDescent="0.3">
      <c r="B3" s="14"/>
      <c r="C3" s="240" t="s">
        <v>12</v>
      </c>
      <c r="D3" s="240"/>
      <c r="E3" s="13"/>
      <c r="F3" s="19" t="s">
        <v>12</v>
      </c>
      <c r="G3" s="18"/>
      <c r="H3" s="13"/>
      <c r="I3" s="18" t="s">
        <v>12</v>
      </c>
      <c r="J3" s="18"/>
      <c r="K3" s="13"/>
      <c r="L3" s="18" t="s">
        <v>12</v>
      </c>
      <c r="M3" s="18"/>
      <c r="N3" s="12"/>
    </row>
    <row r="4" spans="2:22" ht="24.95" customHeight="1" thickBot="1" x14ac:dyDescent="0.3">
      <c r="B4" s="15" t="s">
        <v>30</v>
      </c>
      <c r="C4" s="22" t="s">
        <v>17</v>
      </c>
      <c r="D4" s="26">
        <v>94000</v>
      </c>
      <c r="E4" s="16"/>
      <c r="F4" s="28" t="s">
        <v>6</v>
      </c>
      <c r="G4" s="244" t="s">
        <v>40</v>
      </c>
      <c r="H4" s="245"/>
      <c r="I4" s="245"/>
      <c r="J4" s="245"/>
      <c r="K4" s="245"/>
      <c r="L4" s="245"/>
      <c r="M4" s="246"/>
      <c r="N4" s="20"/>
      <c r="O4" s="17"/>
      <c r="P4" s="17"/>
      <c r="Q4" s="17"/>
      <c r="R4" s="17"/>
    </row>
    <row r="5" spans="2:22" ht="24.95" customHeight="1" thickBot="1" x14ac:dyDescent="0.3">
      <c r="B5" s="15" t="s">
        <v>29</v>
      </c>
      <c r="C5" s="22" t="s">
        <v>28</v>
      </c>
      <c r="D5" s="26">
        <v>68000</v>
      </c>
      <c r="E5" s="16"/>
      <c r="F5" s="28" t="s">
        <v>5</v>
      </c>
      <c r="G5" s="241" t="s">
        <v>85</v>
      </c>
      <c r="H5" s="242"/>
      <c r="I5" s="242"/>
      <c r="J5" s="242"/>
      <c r="K5" s="242"/>
      <c r="L5" s="242"/>
      <c r="M5" s="243"/>
      <c r="N5" s="20"/>
      <c r="O5" s="17"/>
      <c r="P5" s="17"/>
      <c r="Q5" s="17"/>
      <c r="R5" s="17"/>
    </row>
    <row r="6" spans="2:22" ht="24.95" customHeight="1" thickBot="1" x14ac:dyDescent="0.3">
      <c r="B6" s="15" t="s">
        <v>27</v>
      </c>
      <c r="C6" s="22" t="s">
        <v>14</v>
      </c>
      <c r="D6" s="26">
        <v>-13000</v>
      </c>
      <c r="E6" s="16"/>
      <c r="F6" s="28" t="s">
        <v>4</v>
      </c>
      <c r="G6" s="241" t="s">
        <v>39</v>
      </c>
      <c r="H6" s="242"/>
      <c r="I6" s="242"/>
      <c r="J6" s="242"/>
      <c r="K6" s="242"/>
      <c r="L6" s="242"/>
      <c r="M6" s="243"/>
      <c r="N6" s="20"/>
      <c r="O6" s="17"/>
      <c r="P6" s="17"/>
      <c r="Q6" s="17"/>
      <c r="R6" s="17"/>
    </row>
    <row r="7" spans="2:22" ht="24.95" customHeight="1" thickBot="1" x14ac:dyDescent="0.3">
      <c r="B7" s="15" t="s">
        <v>26</v>
      </c>
      <c r="C7" s="22" t="s">
        <v>25</v>
      </c>
      <c r="D7" s="26">
        <v>160000</v>
      </c>
      <c r="E7" s="16"/>
      <c r="F7" s="28" t="s">
        <v>3</v>
      </c>
      <c r="G7" s="234" t="s">
        <v>88</v>
      </c>
      <c r="H7" s="235"/>
      <c r="I7" s="235"/>
      <c r="J7" s="235"/>
      <c r="K7" s="235"/>
      <c r="L7" s="235"/>
      <c r="M7" s="236"/>
      <c r="N7" s="6"/>
    </row>
    <row r="8" spans="2:22" ht="24.95" customHeight="1" thickBot="1" x14ac:dyDescent="0.3">
      <c r="B8" s="15" t="s">
        <v>24</v>
      </c>
      <c r="C8" s="22" t="s">
        <v>11</v>
      </c>
      <c r="D8" s="27">
        <f>D7+D5</f>
        <v>228000</v>
      </c>
      <c r="E8" s="16"/>
      <c r="F8" s="28" t="s">
        <v>2</v>
      </c>
      <c r="G8" s="234" t="s">
        <v>89</v>
      </c>
      <c r="H8" s="235"/>
      <c r="I8" s="235"/>
      <c r="J8" s="235"/>
      <c r="K8" s="235"/>
      <c r="L8" s="235"/>
      <c r="M8" s="236"/>
      <c r="N8" s="6"/>
      <c r="P8"/>
      <c r="S8"/>
      <c r="V8"/>
    </row>
    <row r="9" spans="2:22" ht="24.95" customHeight="1" thickBot="1" x14ac:dyDescent="0.3">
      <c r="B9" s="25" t="s">
        <v>23</v>
      </c>
      <c r="C9" s="22" t="s">
        <v>10</v>
      </c>
      <c r="D9" s="26">
        <v>910000</v>
      </c>
      <c r="E9" s="16"/>
      <c r="F9" s="28" t="s">
        <v>1</v>
      </c>
      <c r="G9" s="234" t="s">
        <v>41</v>
      </c>
      <c r="H9" s="235"/>
      <c r="I9" s="235"/>
      <c r="J9" s="235"/>
      <c r="K9" s="235"/>
      <c r="L9" s="235"/>
      <c r="M9" s="236"/>
      <c r="N9" s="6"/>
      <c r="P9"/>
      <c r="S9"/>
      <c r="V9"/>
    </row>
    <row r="10" spans="2:22" ht="24.95" customHeight="1" thickBot="1" x14ac:dyDescent="0.3">
      <c r="B10" s="15" t="s">
        <v>22</v>
      </c>
      <c r="C10" s="22" t="s">
        <v>92</v>
      </c>
      <c r="D10" s="191">
        <f>D9/D8</f>
        <v>3.9912280701754388</v>
      </c>
      <c r="E10" s="16"/>
      <c r="F10" s="28" t="s">
        <v>0</v>
      </c>
      <c r="G10" s="234" t="s">
        <v>42</v>
      </c>
      <c r="H10" s="235"/>
      <c r="I10" s="235"/>
      <c r="J10" s="235"/>
      <c r="K10" s="235"/>
      <c r="L10" s="235"/>
      <c r="M10" s="236"/>
      <c r="N10" s="6"/>
      <c r="P10"/>
      <c r="S10"/>
      <c r="V10"/>
    </row>
    <row r="11" spans="2:22" ht="24.95" customHeight="1" thickBot="1" x14ac:dyDescent="0.3">
      <c r="B11" s="15" t="s">
        <v>91</v>
      </c>
      <c r="C11" s="22" t="s">
        <v>93</v>
      </c>
      <c r="D11" s="135">
        <v>6</v>
      </c>
      <c r="E11" s="16"/>
      <c r="F11" s="28" t="s">
        <v>94</v>
      </c>
      <c r="G11" s="247" t="s">
        <v>95</v>
      </c>
      <c r="H11" s="248"/>
      <c r="I11" s="248"/>
      <c r="J11" s="248"/>
      <c r="K11" s="248"/>
      <c r="L11" s="248"/>
      <c r="M11" s="249"/>
      <c r="N11" s="6"/>
      <c r="P11"/>
      <c r="S11"/>
      <c r="V11"/>
    </row>
    <row r="12" spans="2:22" ht="63" customHeight="1" thickBot="1" x14ac:dyDescent="0.3">
      <c r="B12" s="15" t="s">
        <v>96</v>
      </c>
      <c r="C12" s="136" t="s">
        <v>98</v>
      </c>
      <c r="D12" s="137">
        <f>(D11-D10)*D8</f>
        <v>457999.99999999994</v>
      </c>
      <c r="E12" s="16"/>
      <c r="F12" s="28" t="s">
        <v>97</v>
      </c>
      <c r="G12" s="250" t="s">
        <v>99</v>
      </c>
      <c r="H12" s="251"/>
      <c r="I12" s="251"/>
      <c r="J12" s="251"/>
      <c r="K12" s="251"/>
      <c r="L12" s="251"/>
      <c r="M12" s="252"/>
      <c r="N12" s="6"/>
      <c r="P12"/>
      <c r="S12"/>
      <c r="V12"/>
    </row>
    <row r="13" spans="2:22" ht="15.75" thickBot="1" x14ac:dyDescent="0.3">
      <c r="B13" s="5"/>
      <c r="C13" s="23"/>
      <c r="D13" s="3"/>
      <c r="E13" s="4"/>
      <c r="F13" s="3" t="s">
        <v>12</v>
      </c>
      <c r="G13" s="24"/>
      <c r="H13" s="24"/>
      <c r="I13" s="24"/>
      <c r="J13" s="24"/>
      <c r="K13" s="24"/>
      <c r="L13" s="24"/>
      <c r="M13" s="24"/>
      <c r="N13" s="2"/>
      <c r="P13"/>
      <c r="S13"/>
      <c r="V13"/>
    </row>
    <row r="14" spans="2:22" ht="15.75" thickBot="1" x14ac:dyDescent="0.3"/>
    <row r="15" spans="2:22" x14ac:dyDescent="0.25">
      <c r="B15" s="225" t="s">
        <v>86</v>
      </c>
      <c r="C15" s="226"/>
      <c r="D15" s="226"/>
      <c r="E15" s="226"/>
      <c r="F15" s="226"/>
      <c r="G15" s="226"/>
      <c r="H15" s="226"/>
      <c r="I15" s="226"/>
      <c r="J15" s="226"/>
      <c r="K15" s="226"/>
      <c r="L15" s="226"/>
      <c r="M15" s="226"/>
      <c r="N15" s="227"/>
    </row>
    <row r="16" spans="2:22" x14ac:dyDescent="0.25">
      <c r="B16" s="228"/>
      <c r="C16" s="229"/>
      <c r="D16" s="229"/>
      <c r="E16" s="229"/>
      <c r="F16" s="229"/>
      <c r="G16" s="229"/>
      <c r="H16" s="229"/>
      <c r="I16" s="229"/>
      <c r="J16" s="229"/>
      <c r="K16" s="229"/>
      <c r="L16" s="229"/>
      <c r="M16" s="229"/>
      <c r="N16" s="230"/>
    </row>
    <row r="17" spans="2:14" ht="15.75" thickBot="1" x14ac:dyDescent="0.3">
      <c r="B17" s="231"/>
      <c r="C17" s="232"/>
      <c r="D17" s="232"/>
      <c r="E17" s="232"/>
      <c r="F17" s="232"/>
      <c r="G17" s="232"/>
      <c r="H17" s="232"/>
      <c r="I17" s="232"/>
      <c r="J17" s="232"/>
      <c r="K17" s="232"/>
      <c r="L17" s="232"/>
      <c r="M17" s="232"/>
      <c r="N17" s="233"/>
    </row>
    <row r="21" spans="2:14" x14ac:dyDescent="0.25">
      <c r="C21" s="21" t="s">
        <v>12</v>
      </c>
      <c r="D21" s="199" t="s">
        <v>12</v>
      </c>
    </row>
  </sheetData>
  <sheetProtection algorithmName="SHA-512" hashValue="hFBAhDJvUrwT1Y8NTfgRZt8iwKjyv2wet/Vjzxk37pSzxKQBzDZXcWFesSvDMbMnX4iQw2QSopkgL/Xcp1UXnw==" saltValue="uZ8b0JI2GNc5ruVCQXqCPg==" spinCount="100000" sheet="1" formatColumns="0" selectLockedCells="1"/>
  <mergeCells count="12">
    <mergeCell ref="B15:N17"/>
    <mergeCell ref="G9:M9"/>
    <mergeCell ref="G10:M10"/>
    <mergeCell ref="B1:N1"/>
    <mergeCell ref="C3:D3"/>
    <mergeCell ref="G5:M5"/>
    <mergeCell ref="G4:M4"/>
    <mergeCell ref="G6:M6"/>
    <mergeCell ref="G7:M7"/>
    <mergeCell ref="G8:M8"/>
    <mergeCell ref="G11:M11"/>
    <mergeCell ref="G12:M12"/>
  </mergeCells>
  <dataValidations xWindow="357" yWindow="638" count="5">
    <dataValidation type="whole" operator="greaterThanOrEqual" allowBlank="1" showInputMessage="1" showErrorMessage="1" promptTitle="AWE" prompt="Enter your Available Working Equity here" sqref="D4" xr:uid="{D7D990FC-4CB6-4519-BB9D-22FC42E6ACD9}">
      <formula1>0</formula1>
    </dataValidation>
    <dataValidation type="whole" operator="greaterThanOrEqual" allowBlank="1" showInputMessage="1" showErrorMessage="1" promptTitle="Rental Income" prompt="Enter here any current annual rental income (pre tax)" sqref="D5" xr:uid="{D2797AB8-DBFC-4F99-8DA1-D76B6AB9D8C5}">
      <formula1>0</formula1>
    </dataValidation>
    <dataValidation type="decimal" allowBlank="1" showInputMessage="1" showErrorMessage="1" promptTitle="Passive Income" prompt="Add up all of your PASSIVE Income that you are currently receiving and enter the figure here. If its negative then include the minus sign(Income from Rental Properties that you are presently receiving)" sqref="D6" xr:uid="{77BC54F8-94B0-40B5-959C-6F29D77849D4}">
      <formula1>-100000</formula1>
      <formula2>100000</formula2>
    </dataValidation>
    <dataValidation type="whole" operator="greaterThanOrEqual" allowBlank="1" showInputMessage="1" showErrorMessage="1" promptTitle="Other Income" prompt="Enter any other income that you receive from wages shares, pensions, etc here ( note pre tax)" sqref="D7" xr:uid="{6D15DDFE-49B7-49BB-B416-A6FEE37E5F84}">
      <formula1>0</formula1>
    </dataValidation>
    <dataValidation type="whole" operator="greaterThanOrEqual" allowBlank="1" showInputMessage="1" showErrorMessage="1" promptTitle="Loan Debt" prompt="Add up all of your loans such as mortgages, lines of credit, redraws, credit card limits, car loans etc and enter the figure here." sqref="D9" xr:uid="{6AD122EF-D222-4D5E-895B-B7ACD38FE716}">
      <formula1>0</formula1>
    </dataValidation>
  </dataValidations>
  <pageMargins left="0.7" right="0.7" top="0.75" bottom="0.75" header="0.3" footer="0.3"/>
  <pageSetup paperSize="9" orientation="landscape" horizontalDpi="0" verticalDpi="0" r:id="rId1"/>
  <legacy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A2AEEE-5FF0-493B-871F-8BA5553AD2A2}">
  <dimension ref="A1:J13"/>
  <sheetViews>
    <sheetView showGridLines="0" workbookViewId="0">
      <selection activeCell="M13" sqref="M13"/>
    </sheetView>
  </sheetViews>
  <sheetFormatPr defaultRowHeight="15" x14ac:dyDescent="0.25"/>
  <cols>
    <col min="1" max="1" width="10.5703125" bestFit="1" customWidth="1"/>
    <col min="2" max="2" width="2.140625" customWidth="1"/>
    <col min="6" max="6" width="2.85546875" customWidth="1"/>
    <col min="10" max="10" width="4.7109375" customWidth="1"/>
  </cols>
  <sheetData>
    <row r="1" spans="1:10" ht="15.75" thickBot="1" x14ac:dyDescent="0.3">
      <c r="C1" s="253" t="s">
        <v>43</v>
      </c>
      <c r="D1" s="254"/>
      <c r="E1" s="255"/>
      <c r="F1" s="16"/>
      <c r="G1" s="256" t="s">
        <v>199</v>
      </c>
      <c r="H1" s="257"/>
      <c r="I1" s="258"/>
    </row>
    <row r="2" spans="1:10" ht="15.75" thickBot="1" x14ac:dyDescent="0.3">
      <c r="C2" s="144" t="s">
        <v>200</v>
      </c>
      <c r="D2" s="144" t="s">
        <v>201</v>
      </c>
      <c r="E2" s="144" t="s">
        <v>202</v>
      </c>
      <c r="F2" s="16"/>
      <c r="G2" s="144" t="s">
        <v>200</v>
      </c>
      <c r="H2" s="144" t="s">
        <v>201</v>
      </c>
      <c r="I2" s="144" t="s">
        <v>202</v>
      </c>
    </row>
    <row r="3" spans="1:10" ht="6.75" customHeight="1" thickBot="1" x14ac:dyDescent="0.3">
      <c r="C3" s="198"/>
      <c r="D3" s="198"/>
      <c r="E3" s="198"/>
      <c r="F3" s="16"/>
      <c r="G3" s="198"/>
      <c r="H3" s="198"/>
      <c r="I3" s="198"/>
    </row>
    <row r="4" spans="1:10" ht="15.75" thickBot="1" x14ac:dyDescent="0.3">
      <c r="A4" s="210" t="s">
        <v>198</v>
      </c>
      <c r="B4" s="28"/>
      <c r="C4" s="222"/>
      <c r="D4" s="223"/>
      <c r="E4" s="224"/>
      <c r="F4" s="16"/>
      <c r="G4" s="222"/>
      <c r="H4" s="223"/>
      <c r="I4" s="224"/>
    </row>
    <row r="5" spans="1:10" ht="21" x14ac:dyDescent="0.25">
      <c r="A5" s="212">
        <v>1</v>
      </c>
      <c r="B5" s="211"/>
      <c r="C5" s="213" t="s">
        <v>203</v>
      </c>
      <c r="D5" s="207"/>
      <c r="E5" s="214"/>
      <c r="F5" s="28"/>
      <c r="G5" s="215"/>
      <c r="H5" s="216"/>
      <c r="I5" s="217" t="s">
        <v>203</v>
      </c>
      <c r="J5" s="1"/>
    </row>
    <row r="6" spans="1:10" ht="21" x14ac:dyDescent="0.25">
      <c r="A6" s="208">
        <v>2</v>
      </c>
      <c r="B6" s="211"/>
      <c r="C6" s="213" t="s">
        <v>203</v>
      </c>
      <c r="D6" s="207"/>
      <c r="E6" s="214"/>
      <c r="F6" s="28"/>
      <c r="G6" s="215"/>
      <c r="H6" s="207" t="s">
        <v>203</v>
      </c>
      <c r="I6" s="214"/>
      <c r="J6" s="1"/>
    </row>
    <row r="7" spans="1:10" ht="21" x14ac:dyDescent="0.25">
      <c r="A7" s="208">
        <v>3</v>
      </c>
      <c r="B7" s="211"/>
      <c r="C7" s="213" t="s">
        <v>203</v>
      </c>
      <c r="D7" s="207"/>
      <c r="E7" s="214"/>
      <c r="F7" s="28"/>
      <c r="G7" s="213" t="s">
        <v>203</v>
      </c>
      <c r="H7" s="216"/>
      <c r="I7" s="214"/>
      <c r="J7" s="1"/>
    </row>
    <row r="8" spans="1:10" ht="21" x14ac:dyDescent="0.25">
      <c r="A8" s="208">
        <v>4</v>
      </c>
      <c r="B8" s="211"/>
      <c r="C8" s="213"/>
      <c r="D8" s="207" t="s">
        <v>203</v>
      </c>
      <c r="E8" s="214"/>
      <c r="F8" s="28"/>
      <c r="G8" s="215"/>
      <c r="H8" s="216"/>
      <c r="I8" s="217" t="s">
        <v>203</v>
      </c>
      <c r="J8" s="1"/>
    </row>
    <row r="9" spans="1:10" ht="21" x14ac:dyDescent="0.25">
      <c r="A9" s="208">
        <v>5</v>
      </c>
      <c r="B9" s="211"/>
      <c r="C9" s="213"/>
      <c r="D9" s="207" t="s">
        <v>203</v>
      </c>
      <c r="E9" s="214"/>
      <c r="F9" s="28"/>
      <c r="G9" s="213"/>
      <c r="H9" s="207" t="s">
        <v>203</v>
      </c>
      <c r="I9" s="214"/>
      <c r="J9" s="1"/>
    </row>
    <row r="10" spans="1:10" ht="21" x14ac:dyDescent="0.25">
      <c r="A10" s="208">
        <v>6</v>
      </c>
      <c r="B10" s="211"/>
      <c r="C10" s="213"/>
      <c r="D10" s="207" t="s">
        <v>203</v>
      </c>
      <c r="E10" s="214"/>
      <c r="F10" s="28"/>
      <c r="G10" s="213" t="s">
        <v>203</v>
      </c>
      <c r="H10" s="216"/>
      <c r="I10" s="214"/>
      <c r="J10" s="1"/>
    </row>
    <row r="11" spans="1:10" ht="21" x14ac:dyDescent="0.25">
      <c r="A11" s="208">
        <v>7</v>
      </c>
      <c r="B11" s="211"/>
      <c r="C11" s="213"/>
      <c r="D11" s="207"/>
      <c r="E11" s="217" t="s">
        <v>203</v>
      </c>
      <c r="F11" s="28"/>
      <c r="G11" s="215"/>
      <c r="H11" s="207"/>
      <c r="I11" s="217" t="s">
        <v>203</v>
      </c>
      <c r="J11" s="1"/>
    </row>
    <row r="12" spans="1:10" ht="21" x14ac:dyDescent="0.25">
      <c r="A12" s="208">
        <v>8</v>
      </c>
      <c r="B12" s="211"/>
      <c r="C12" s="213"/>
      <c r="D12" s="207"/>
      <c r="E12" s="217" t="s">
        <v>203</v>
      </c>
      <c r="F12" s="28"/>
      <c r="G12" s="215"/>
      <c r="H12" s="207" t="s">
        <v>203</v>
      </c>
      <c r="I12" s="214"/>
      <c r="J12" s="1"/>
    </row>
    <row r="13" spans="1:10" ht="21.75" thickBot="1" x14ac:dyDescent="0.3">
      <c r="A13" s="209">
        <v>9</v>
      </c>
      <c r="B13" s="211"/>
      <c r="C13" s="218"/>
      <c r="D13" s="219"/>
      <c r="E13" s="220" t="s">
        <v>203</v>
      </c>
      <c r="F13" s="28"/>
      <c r="G13" s="218" t="s">
        <v>203</v>
      </c>
      <c r="H13" s="219"/>
      <c r="I13" s="221"/>
      <c r="J13" s="1"/>
    </row>
  </sheetData>
  <sheetProtection algorithmName="SHA-512" hashValue="kNckSISD0OtA6wyCWseFIZFg8Whot19fgaz8BaYMC6hS0XFObtye9+DHYaTZdnLNvU4bMyJkL3oNyOd+/OTKyw==" saltValue="UpjOoTqWvp6klcLkQ+TOtg==" spinCount="100000" sheet="1" objects="1" scenarios="1"/>
  <mergeCells count="2">
    <mergeCell ref="C1:E1"/>
    <mergeCell ref="G1:I1"/>
  </mergeCells>
  <pageMargins left="0.7" right="0.7" top="0.75" bottom="0.75" header="0.3" footer="0.3"/>
  <pageSetup paperSize="9" orientation="portrait" horizontalDpi="0" verticalDpi="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DC1095-CAF0-4A52-BB2D-ABE32118F354}">
  <sheetPr>
    <pageSetUpPr fitToPage="1"/>
  </sheetPr>
  <dimension ref="A1:L84"/>
  <sheetViews>
    <sheetView showGridLines="0" topLeftCell="A16" zoomScale="60" zoomScaleNormal="60" workbookViewId="0">
      <selection activeCell="D29" sqref="D29"/>
    </sheetView>
  </sheetViews>
  <sheetFormatPr defaultColWidth="8.7109375" defaultRowHeight="15" x14ac:dyDescent="0.25"/>
  <cols>
    <col min="1" max="1" width="1.28515625" customWidth="1"/>
    <col min="2" max="2" width="64.85546875" customWidth="1"/>
    <col min="3" max="3" width="2.140625" customWidth="1"/>
    <col min="4" max="4" width="19.7109375" style="87" customWidth="1"/>
    <col min="5" max="5" width="0.85546875" style="87" customWidth="1"/>
    <col min="6" max="6" width="1.42578125" customWidth="1"/>
    <col min="7" max="7" width="1.28515625" customWidth="1"/>
    <col min="8" max="8" width="49.7109375" customWidth="1"/>
    <col min="9" max="9" width="3.28515625" customWidth="1"/>
    <col min="10" max="10" width="19.7109375" customWidth="1"/>
    <col min="11" max="11" width="1.140625" customWidth="1"/>
    <col min="12" max="12" width="6" customWidth="1"/>
    <col min="14" max="14" width="8.7109375" customWidth="1"/>
  </cols>
  <sheetData>
    <row r="1" spans="1:12" ht="36" customHeight="1" x14ac:dyDescent="0.25">
      <c r="A1" s="259" t="s">
        <v>190</v>
      </c>
      <c r="B1" s="260"/>
      <c r="C1" s="260"/>
      <c r="D1" s="260"/>
      <c r="E1" s="260"/>
      <c r="F1" s="260"/>
      <c r="G1" s="260"/>
      <c r="H1" s="260"/>
      <c r="I1" s="260"/>
      <c r="J1" s="260"/>
      <c r="K1" s="261"/>
    </row>
    <row r="2" spans="1:12" ht="36" customHeight="1" x14ac:dyDescent="0.25">
      <c r="A2" s="262" t="s">
        <v>106</v>
      </c>
      <c r="B2" s="263"/>
      <c r="C2" s="263"/>
      <c r="D2" s="263"/>
      <c r="E2" s="263"/>
      <c r="F2" s="263"/>
      <c r="G2" s="263"/>
      <c r="H2" s="263"/>
      <c r="I2" s="263"/>
      <c r="J2" s="263"/>
      <c r="K2" s="264"/>
    </row>
    <row r="3" spans="1:12" ht="9.75" customHeight="1" thickBot="1" x14ac:dyDescent="0.3">
      <c r="A3" s="265"/>
      <c r="B3" s="265"/>
      <c r="C3" s="265"/>
      <c r="D3" s="265"/>
      <c r="E3" s="265"/>
      <c r="F3" s="265"/>
      <c r="G3" s="265"/>
      <c r="H3" s="265"/>
      <c r="I3" s="265"/>
      <c r="J3" s="265"/>
      <c r="K3" s="265"/>
    </row>
    <row r="4" spans="1:12" ht="6.95" customHeight="1" thickBot="1" x14ac:dyDescent="0.3">
      <c r="A4" s="31"/>
      <c r="B4" s="32"/>
      <c r="C4" s="32"/>
      <c r="D4" s="33"/>
      <c r="E4" s="34"/>
      <c r="F4" s="266"/>
      <c r="G4" s="267"/>
      <c r="H4" s="32"/>
      <c r="I4" s="32"/>
      <c r="J4" s="35"/>
      <c r="K4" s="12"/>
    </row>
    <row r="5" spans="1:12" s="1" customFormat="1" ht="30" customHeight="1" thickBot="1" x14ac:dyDescent="0.3">
      <c r="A5" s="36"/>
      <c r="B5" s="270" t="s">
        <v>43</v>
      </c>
      <c r="C5" s="271"/>
      <c r="D5" s="272"/>
      <c r="E5" s="37"/>
      <c r="F5" s="266"/>
      <c r="G5" s="268"/>
      <c r="H5" s="273" t="s">
        <v>44</v>
      </c>
      <c r="I5" s="274"/>
      <c r="J5" s="275"/>
      <c r="K5" s="146"/>
    </row>
    <row r="6" spans="1:12" s="1" customFormat="1" ht="11.1" customHeight="1" thickBot="1" x14ac:dyDescent="0.3">
      <c r="A6" s="36"/>
      <c r="B6" s="38"/>
      <c r="C6" s="39"/>
      <c r="D6" s="39"/>
      <c r="E6" s="40"/>
      <c r="F6" s="266"/>
      <c r="G6" s="268"/>
      <c r="H6" s="39"/>
      <c r="I6" s="39"/>
      <c r="J6" s="39"/>
      <c r="K6" s="146"/>
    </row>
    <row r="7" spans="1:12" ht="21.95" customHeight="1" thickBot="1" x14ac:dyDescent="0.3">
      <c r="A7" s="41"/>
      <c r="B7" s="42" t="s">
        <v>45</v>
      </c>
      <c r="C7" s="276"/>
      <c r="D7" s="105">
        <v>94000</v>
      </c>
      <c r="E7" s="43"/>
      <c r="F7" s="266"/>
      <c r="G7" s="268"/>
      <c r="H7" s="44" t="s">
        <v>46</v>
      </c>
      <c r="I7" s="45"/>
      <c r="J7" s="90">
        <f>D43</f>
        <v>702000</v>
      </c>
      <c r="K7" s="6"/>
    </row>
    <row r="8" spans="1:12" ht="6" customHeight="1" thickBot="1" x14ac:dyDescent="0.3">
      <c r="A8" s="41"/>
      <c r="B8" s="46"/>
      <c r="C8" s="276"/>
      <c r="D8" s="106"/>
      <c r="E8" s="43"/>
      <c r="F8" s="266"/>
      <c r="G8" s="268"/>
      <c r="H8" s="47"/>
      <c r="I8" s="45"/>
      <c r="J8" s="91"/>
      <c r="K8" s="6"/>
    </row>
    <row r="9" spans="1:12" s="1" customFormat="1" ht="21.95" customHeight="1" thickBot="1" x14ac:dyDescent="0.3">
      <c r="A9" s="36"/>
      <c r="B9" s="48" t="s">
        <v>104</v>
      </c>
      <c r="C9" s="276"/>
      <c r="D9" s="107">
        <v>500000</v>
      </c>
      <c r="E9" s="43"/>
      <c r="F9" s="266"/>
      <c r="G9" s="268"/>
      <c r="H9" s="49" t="s">
        <v>47</v>
      </c>
      <c r="I9" s="45"/>
      <c r="J9" s="92">
        <v>670</v>
      </c>
      <c r="K9" s="146"/>
    </row>
    <row r="10" spans="1:12" s="1" customFormat="1" ht="6" customHeight="1" thickBot="1" x14ac:dyDescent="0.3">
      <c r="A10" s="36"/>
      <c r="B10" s="50"/>
      <c r="C10" s="276"/>
      <c r="D10" s="108"/>
      <c r="E10" s="43"/>
      <c r="F10" s="266"/>
      <c r="G10" s="268"/>
      <c r="H10" s="51"/>
      <c r="I10" s="52"/>
      <c r="J10" s="91"/>
      <c r="K10" s="146"/>
      <c r="L10" s="1" t="s">
        <v>12</v>
      </c>
    </row>
    <row r="11" spans="1:12" s="1" customFormat="1" ht="21.95" customHeight="1" thickBot="1" x14ac:dyDescent="0.3">
      <c r="A11" s="36"/>
      <c r="B11" s="48" t="s">
        <v>48</v>
      </c>
      <c r="C11" s="276"/>
      <c r="D11" s="109">
        <v>0</v>
      </c>
      <c r="E11" s="43"/>
      <c r="F11" s="266"/>
      <c r="G11" s="268"/>
      <c r="H11" s="49" t="s">
        <v>49</v>
      </c>
      <c r="I11" s="45"/>
      <c r="J11" s="93">
        <v>0</v>
      </c>
      <c r="K11" s="146"/>
    </row>
    <row r="12" spans="1:12" s="1" customFormat="1" ht="6" customHeight="1" thickBot="1" x14ac:dyDescent="0.3">
      <c r="A12" s="36"/>
      <c r="B12" s="50"/>
      <c r="C12" s="276"/>
      <c r="D12" s="108"/>
      <c r="E12" s="43"/>
      <c r="F12" s="266"/>
      <c r="G12" s="268"/>
      <c r="H12" s="53"/>
      <c r="I12" s="54"/>
      <c r="J12" s="94"/>
      <c r="K12" s="146"/>
    </row>
    <row r="13" spans="1:12" s="1" customFormat="1" ht="21.95" customHeight="1" thickBot="1" x14ac:dyDescent="0.3">
      <c r="A13" s="36"/>
      <c r="B13" s="55" t="s">
        <v>50</v>
      </c>
      <c r="C13" s="276"/>
      <c r="D13" s="110">
        <v>0</v>
      </c>
      <c r="E13" s="43"/>
      <c r="F13" s="266"/>
      <c r="G13" s="268"/>
      <c r="H13" s="44" t="s">
        <v>51</v>
      </c>
      <c r="I13" s="45"/>
      <c r="J13" s="95">
        <f>IF(J17=0,0,(J29/J17))</f>
        <v>0.23536165327210104</v>
      </c>
      <c r="K13" s="146"/>
    </row>
    <row r="14" spans="1:12" s="1" customFormat="1" ht="6" customHeight="1" thickBot="1" x14ac:dyDescent="0.3">
      <c r="A14" s="36"/>
      <c r="B14" s="56"/>
      <c r="C14" s="276"/>
      <c r="D14" s="111"/>
      <c r="E14" s="43"/>
      <c r="F14" s="266"/>
      <c r="G14" s="268"/>
      <c r="H14" s="53"/>
      <c r="I14" s="54"/>
      <c r="J14" s="96"/>
      <c r="K14" s="146"/>
    </row>
    <row r="15" spans="1:12" s="1" customFormat="1" ht="21.95" customHeight="1" thickBot="1" x14ac:dyDescent="0.3">
      <c r="A15" s="36"/>
      <c r="B15" s="55" t="s">
        <v>52</v>
      </c>
      <c r="C15" s="276"/>
      <c r="D15" s="110">
        <v>0</v>
      </c>
      <c r="E15" s="43"/>
      <c r="F15" s="266"/>
      <c r="G15" s="268"/>
      <c r="H15" s="44" t="s">
        <v>53</v>
      </c>
      <c r="I15" s="54"/>
      <c r="J15" s="97">
        <f>(D13+D15+D21+D29)</f>
        <v>0</v>
      </c>
      <c r="K15" s="146"/>
    </row>
    <row r="16" spans="1:12" s="1" customFormat="1" ht="6" customHeight="1" thickBot="1" x14ac:dyDescent="0.3">
      <c r="A16" s="36"/>
      <c r="B16" s="57"/>
      <c r="C16" s="276"/>
      <c r="D16" s="111"/>
      <c r="E16" s="43"/>
      <c r="F16" s="266"/>
      <c r="G16" s="268"/>
      <c r="H16" s="58"/>
      <c r="I16" s="54"/>
      <c r="J16" s="59"/>
      <c r="K16" s="146"/>
    </row>
    <row r="17" spans="1:12" s="1" customFormat="1" ht="21.95" customHeight="1" thickBot="1" x14ac:dyDescent="0.3">
      <c r="A17" s="36"/>
      <c r="B17" s="55" t="s">
        <v>54</v>
      </c>
      <c r="C17" s="276"/>
      <c r="D17" s="93">
        <v>3.9E-2</v>
      </c>
      <c r="E17" s="43"/>
      <c r="F17" s="266"/>
      <c r="G17" s="268"/>
      <c r="H17" s="278" t="s">
        <v>177</v>
      </c>
      <c r="I17" s="54"/>
      <c r="J17" s="279">
        <f>(J9*52)*(1-J11)</f>
        <v>34840</v>
      </c>
      <c r="K17" s="146"/>
    </row>
    <row r="18" spans="1:12" s="1" customFormat="1" ht="6" customHeight="1" thickBot="1" x14ac:dyDescent="0.3">
      <c r="A18" s="36"/>
      <c r="B18" s="57"/>
      <c r="C18" s="276"/>
      <c r="D18" s="111"/>
      <c r="E18" s="43"/>
      <c r="F18" s="266"/>
      <c r="G18" s="268"/>
      <c r="H18" s="278"/>
      <c r="I18" s="54"/>
      <c r="J18" s="280"/>
      <c r="K18" s="146"/>
    </row>
    <row r="19" spans="1:12" s="1" customFormat="1" ht="21.95" customHeight="1" thickBot="1" x14ac:dyDescent="0.3">
      <c r="A19" s="36"/>
      <c r="B19" s="48" t="s">
        <v>55</v>
      </c>
      <c r="C19" s="276"/>
      <c r="D19" s="109">
        <v>0</v>
      </c>
      <c r="E19" s="43"/>
      <c r="F19" s="266"/>
      <c r="G19" s="268"/>
      <c r="H19" s="278"/>
      <c r="I19" s="62"/>
      <c r="J19" s="281"/>
      <c r="K19" s="146"/>
    </row>
    <row r="20" spans="1:12" s="1" customFormat="1" ht="6" customHeight="1" thickBot="1" x14ac:dyDescent="0.3">
      <c r="A20" s="36"/>
      <c r="B20" s="50"/>
      <c r="C20" s="276"/>
      <c r="D20" s="108"/>
      <c r="E20" s="43"/>
      <c r="F20" s="266"/>
      <c r="G20" s="268"/>
      <c r="H20" s="63"/>
      <c r="I20" s="62"/>
      <c r="J20" s="98"/>
      <c r="K20" s="146"/>
      <c r="L20" s="64"/>
    </row>
    <row r="21" spans="1:12" s="1" customFormat="1" ht="21.95" customHeight="1" thickBot="1" x14ac:dyDescent="0.3">
      <c r="A21" s="36"/>
      <c r="B21" s="48" t="s">
        <v>57</v>
      </c>
      <c r="C21" s="276"/>
      <c r="D21" s="110">
        <v>0</v>
      </c>
      <c r="E21" s="43"/>
      <c r="F21" s="266"/>
      <c r="G21" s="268"/>
      <c r="I21" s="54"/>
      <c r="J21" s="181" t="s">
        <v>12</v>
      </c>
      <c r="K21" s="146"/>
    </row>
    <row r="22" spans="1:12" s="1" customFormat="1" ht="6" customHeight="1" thickBot="1" x14ac:dyDescent="0.3">
      <c r="A22" s="36"/>
      <c r="B22" s="57"/>
      <c r="C22" s="276"/>
      <c r="D22" s="111"/>
      <c r="E22" s="43"/>
      <c r="F22" s="266"/>
      <c r="G22" s="268"/>
      <c r="H22" s="58"/>
      <c r="I22" s="54"/>
      <c r="J22" s="100"/>
      <c r="K22" s="146"/>
    </row>
    <row r="23" spans="1:12" s="1" customFormat="1" ht="21.95" customHeight="1" thickBot="1" x14ac:dyDescent="0.3">
      <c r="A23" s="36"/>
      <c r="B23" s="55" t="s">
        <v>59</v>
      </c>
      <c r="C23" s="276"/>
      <c r="D23" s="112">
        <v>12</v>
      </c>
      <c r="E23" s="43"/>
      <c r="F23" s="266"/>
      <c r="G23" s="268"/>
      <c r="I23" s="54"/>
      <c r="K23" s="146"/>
    </row>
    <row r="24" spans="1:12" s="1" customFormat="1" ht="6" customHeight="1" thickBot="1" x14ac:dyDescent="0.3">
      <c r="A24" s="36"/>
      <c r="B24" s="50"/>
      <c r="C24" s="276"/>
      <c r="D24" s="113"/>
      <c r="E24" s="43"/>
      <c r="F24" s="266"/>
      <c r="G24" s="268"/>
      <c r="H24" s="58"/>
      <c r="I24" s="54"/>
      <c r="J24" s="102"/>
      <c r="K24" s="146"/>
    </row>
    <row r="25" spans="1:12" s="1" customFormat="1" ht="21.95" customHeight="1" thickBot="1" x14ac:dyDescent="0.3">
      <c r="A25" s="36"/>
      <c r="B25" s="66" t="s">
        <v>61</v>
      </c>
      <c r="C25" s="276"/>
      <c r="D25" s="114">
        <f>((D13+D15+D21+D29)*D17)*(D23/52)</f>
        <v>0</v>
      </c>
      <c r="E25" s="43"/>
      <c r="F25" s="266"/>
      <c r="G25" s="268"/>
      <c r="I25" s="62"/>
      <c r="J25" s="98" t="s">
        <v>12</v>
      </c>
      <c r="K25" s="146"/>
    </row>
    <row r="26" spans="1:12" s="1" customFormat="1" ht="6" customHeight="1" thickBot="1" x14ac:dyDescent="0.3">
      <c r="A26" s="36"/>
      <c r="B26" s="67"/>
      <c r="C26" s="276"/>
      <c r="D26" s="106"/>
      <c r="E26" s="43"/>
      <c r="F26" s="266"/>
      <c r="G26" s="268"/>
      <c r="H26" s="63"/>
      <c r="I26" s="62"/>
      <c r="J26" s="98"/>
      <c r="K26" s="146"/>
    </row>
    <row r="27" spans="1:12" s="1" customFormat="1" ht="21.95" customHeight="1" thickBot="1" x14ac:dyDescent="0.3">
      <c r="A27" s="36"/>
      <c r="B27" s="48" t="s">
        <v>63</v>
      </c>
      <c r="C27" s="276"/>
      <c r="D27" s="109">
        <v>45000</v>
      </c>
      <c r="E27" s="43"/>
      <c r="F27" s="266"/>
      <c r="G27" s="268"/>
      <c r="H27" s="61" t="s">
        <v>56</v>
      </c>
      <c r="I27" s="54"/>
      <c r="J27" s="103">
        <f>IF(J7=0,0,J17/J7)</f>
        <v>4.9629629629629628E-2</v>
      </c>
      <c r="K27" s="146"/>
    </row>
    <row r="28" spans="1:12" s="1" customFormat="1" ht="6" customHeight="1" thickBot="1" x14ac:dyDescent="0.3">
      <c r="A28" s="36"/>
      <c r="B28" s="50"/>
      <c r="C28" s="276"/>
      <c r="D28" s="108"/>
      <c r="E28" s="43"/>
      <c r="F28" s="266"/>
      <c r="G28" s="268"/>
      <c r="H28" s="58"/>
      <c r="I28" s="54"/>
      <c r="J28" s="104"/>
      <c r="K28" s="146"/>
    </row>
    <row r="29" spans="1:12" s="1" customFormat="1" ht="21.95" customHeight="1" thickBot="1" x14ac:dyDescent="0.3">
      <c r="A29" s="36"/>
      <c r="B29" s="55" t="s">
        <v>64</v>
      </c>
      <c r="C29" s="276"/>
      <c r="D29" s="110">
        <v>0</v>
      </c>
      <c r="E29" s="43"/>
      <c r="F29" s="266"/>
      <c r="G29" s="268"/>
      <c r="H29" s="65" t="s">
        <v>58</v>
      </c>
      <c r="I29" s="54"/>
      <c r="J29" s="99">
        <v>8200</v>
      </c>
      <c r="K29" s="146"/>
    </row>
    <row r="30" spans="1:12" s="1" customFormat="1" ht="6" customHeight="1" thickBot="1" x14ac:dyDescent="0.3">
      <c r="A30" s="36"/>
      <c r="B30" s="57"/>
      <c r="C30" s="276"/>
      <c r="D30" s="111"/>
      <c r="E30" s="43"/>
      <c r="F30" s="266"/>
      <c r="G30" s="268"/>
      <c r="H30" s="54"/>
      <c r="I30" s="54"/>
      <c r="J30" s="68"/>
      <c r="K30" s="146"/>
    </row>
    <row r="31" spans="1:12" s="1" customFormat="1" ht="21.75" customHeight="1" x14ac:dyDescent="0.25">
      <c r="A31" s="36"/>
      <c r="B31" s="70" t="s">
        <v>66</v>
      </c>
      <c r="C31" s="276"/>
      <c r="D31" s="114">
        <f>D11+D13+D19+D21+D27+D25+D29</f>
        <v>45000</v>
      </c>
      <c r="E31" s="43"/>
      <c r="F31" s="266"/>
      <c r="G31" s="268"/>
      <c r="H31" s="60" t="s">
        <v>60</v>
      </c>
      <c r="I31" s="54"/>
      <c r="J31" s="101">
        <f>J17-J29</f>
        <v>26640</v>
      </c>
      <c r="K31" s="146"/>
    </row>
    <row r="32" spans="1:12" s="1" customFormat="1" ht="6" customHeight="1" x14ac:dyDescent="0.25">
      <c r="A32" s="36"/>
      <c r="B32" s="42"/>
      <c r="C32" s="276"/>
      <c r="D32" s="115"/>
      <c r="E32" s="43"/>
      <c r="F32" s="266"/>
      <c r="G32" s="268"/>
      <c r="H32" s="54"/>
      <c r="I32" s="54"/>
      <c r="J32" s="68"/>
      <c r="K32" s="151"/>
    </row>
    <row r="33" spans="1:11" s="1" customFormat="1" ht="21.95" customHeight="1" x14ac:dyDescent="0.25">
      <c r="A33" s="36"/>
      <c r="B33" s="70" t="s">
        <v>67</v>
      </c>
      <c r="C33" s="276"/>
      <c r="D33" s="116">
        <f>D7-D31</f>
        <v>49000</v>
      </c>
      <c r="E33" s="43"/>
      <c r="F33" s="266"/>
      <c r="G33" s="268"/>
      <c r="H33" s="61" t="s">
        <v>62</v>
      </c>
      <c r="I33" s="54"/>
      <c r="J33" s="103">
        <f>IF(J7=0,0,J31/J7)</f>
        <v>3.7948717948717951E-2</v>
      </c>
      <c r="K33" s="146"/>
    </row>
    <row r="34" spans="1:11" s="1" customFormat="1" ht="6" customHeight="1" x14ac:dyDescent="0.25">
      <c r="A34" s="36"/>
      <c r="B34" s="69"/>
      <c r="C34" s="276"/>
      <c r="D34" s="115"/>
      <c r="E34" s="43"/>
      <c r="F34" s="266"/>
      <c r="G34" s="268"/>
      <c r="H34" s="54"/>
      <c r="I34" s="54"/>
      <c r="J34" s="71"/>
      <c r="K34" s="146"/>
    </row>
    <row r="35" spans="1:11" s="1" customFormat="1" ht="21.95" customHeight="1" x14ac:dyDescent="0.25">
      <c r="A35" s="36"/>
      <c r="B35" s="70" t="s">
        <v>68</v>
      </c>
      <c r="C35" s="276"/>
      <c r="D35" s="116">
        <f>D9+D19+D21+D27+D29+D25</f>
        <v>545000</v>
      </c>
      <c r="E35" s="43"/>
      <c r="F35" s="266"/>
      <c r="G35" s="268"/>
      <c r="H35" s="60" t="s">
        <v>54</v>
      </c>
      <c r="I35" s="54"/>
      <c r="J35" s="179">
        <f>D17</f>
        <v>3.9E-2</v>
      </c>
      <c r="K35" s="146"/>
    </row>
    <row r="36" spans="1:11" s="1" customFormat="1" ht="6" customHeight="1" x14ac:dyDescent="0.25">
      <c r="A36" s="36"/>
      <c r="B36" s="42"/>
      <c r="C36" s="276"/>
      <c r="D36" s="115"/>
      <c r="E36" s="43"/>
      <c r="F36" s="266"/>
      <c r="G36" s="268"/>
      <c r="H36" s="54"/>
      <c r="I36" s="54"/>
      <c r="J36" s="72"/>
      <c r="K36" s="146"/>
    </row>
    <row r="37" spans="1:11" s="1" customFormat="1" ht="21.95" customHeight="1" x14ac:dyDescent="0.25">
      <c r="A37" s="36"/>
      <c r="B37" s="70" t="s">
        <v>69</v>
      </c>
      <c r="C37" s="276"/>
      <c r="D37" s="116">
        <f>D43-D35</f>
        <v>157000</v>
      </c>
      <c r="E37" s="43"/>
      <c r="F37" s="266"/>
      <c r="G37" s="268"/>
      <c r="H37" s="60" t="s">
        <v>65</v>
      </c>
      <c r="I37" s="54"/>
      <c r="J37" s="180">
        <f>J15*J35</f>
        <v>0</v>
      </c>
      <c r="K37" s="146"/>
    </row>
    <row r="38" spans="1:11" s="1" customFormat="1" ht="6" customHeight="1" thickBot="1" x14ac:dyDescent="0.3">
      <c r="A38" s="74"/>
      <c r="B38" s="75"/>
      <c r="C38" s="277"/>
      <c r="D38" s="73"/>
      <c r="E38" s="76"/>
      <c r="F38" s="266"/>
      <c r="G38" s="269"/>
      <c r="H38" s="77"/>
      <c r="I38" s="77"/>
      <c r="J38" s="78"/>
      <c r="K38" s="147"/>
    </row>
    <row r="39" spans="1:11" s="1" customFormat="1" ht="6.95" customHeight="1" thickBot="1" x14ac:dyDescent="0.3">
      <c r="A39" s="36"/>
      <c r="B39" s="11"/>
      <c r="C39" s="145"/>
      <c r="D39" s="11"/>
      <c r="E39" s="79"/>
      <c r="H39" s="54"/>
      <c r="I39" s="68"/>
      <c r="J39" s="71"/>
    </row>
    <row r="40" spans="1:11" ht="5.0999999999999996" customHeight="1" thickBot="1" x14ac:dyDescent="0.3">
      <c r="A40" s="286"/>
      <c r="B40" s="156"/>
      <c r="C40" s="80"/>
      <c r="D40" s="81"/>
      <c r="E40" s="82"/>
      <c r="F40" s="288"/>
      <c r="G40" s="289"/>
      <c r="H40" s="83"/>
      <c r="I40" s="84"/>
      <c r="J40" s="85"/>
      <c r="K40" s="329"/>
    </row>
    <row r="41" spans="1:11" ht="32.1" customHeight="1" thickBot="1" x14ac:dyDescent="0.3">
      <c r="A41" s="287"/>
      <c r="B41" s="292" t="s">
        <v>70</v>
      </c>
      <c r="C41" s="293"/>
      <c r="D41" s="294"/>
      <c r="E41" s="86"/>
      <c r="F41" s="288"/>
      <c r="G41" s="290"/>
      <c r="H41" s="332" t="s">
        <v>167</v>
      </c>
      <c r="I41" s="333"/>
      <c r="J41" s="334"/>
      <c r="K41" s="330"/>
    </row>
    <row r="42" spans="1:11" ht="5.0999999999999996" customHeight="1" thickBot="1" x14ac:dyDescent="0.3">
      <c r="A42" s="287"/>
      <c r="B42" s="289"/>
      <c r="C42" s="295"/>
      <c r="D42" s="295"/>
      <c r="E42" s="148"/>
      <c r="F42" s="288"/>
      <c r="G42" s="290"/>
      <c r="H42" s="169"/>
      <c r="I42" s="131"/>
      <c r="J42" s="176"/>
      <c r="K42" s="330"/>
    </row>
    <row r="43" spans="1:11" ht="15.75" customHeight="1" x14ac:dyDescent="0.25">
      <c r="A43" s="287"/>
      <c r="B43" s="157" t="s">
        <v>71</v>
      </c>
      <c r="C43" s="296"/>
      <c r="D43" s="117">
        <v>702000</v>
      </c>
      <c r="E43" s="297"/>
      <c r="F43" s="288"/>
      <c r="G43" s="290"/>
      <c r="H43" s="282" t="s">
        <v>173</v>
      </c>
      <c r="I43" s="170"/>
      <c r="J43" s="335">
        <f>J31-J37</f>
        <v>26640</v>
      </c>
      <c r="K43" s="330"/>
    </row>
    <row r="44" spans="1:11" ht="5.0999999999999996" customHeight="1" x14ac:dyDescent="0.25">
      <c r="A44" s="287"/>
      <c r="B44" s="158"/>
      <c r="C44" s="296"/>
      <c r="D44" s="118"/>
      <c r="E44" s="297"/>
      <c r="F44" s="288"/>
      <c r="G44" s="290"/>
      <c r="H44" s="282"/>
      <c r="I44" s="171"/>
      <c r="J44" s="336"/>
      <c r="K44" s="330"/>
    </row>
    <row r="45" spans="1:11" ht="15.75" customHeight="1" thickBot="1" x14ac:dyDescent="0.3">
      <c r="A45" s="287"/>
      <c r="B45" s="157" t="s">
        <v>72</v>
      </c>
      <c r="C45" s="296"/>
      <c r="D45" s="119">
        <v>2.5000000000000001E-2</v>
      </c>
      <c r="E45" s="297"/>
      <c r="F45" s="288"/>
      <c r="G45" s="290"/>
      <c r="H45" s="282"/>
      <c r="I45" s="131"/>
      <c r="J45" s="337"/>
      <c r="K45" s="330"/>
    </row>
    <row r="46" spans="1:11" ht="5.0999999999999996" customHeight="1" x14ac:dyDescent="0.25">
      <c r="A46" s="287"/>
      <c r="B46" s="158"/>
      <c r="C46" s="296"/>
      <c r="D46" s="120"/>
      <c r="E46" s="297"/>
      <c r="F46" s="288"/>
      <c r="G46" s="290"/>
      <c r="H46" s="131"/>
      <c r="I46" s="131"/>
      <c r="J46" s="131"/>
      <c r="K46" s="330"/>
    </row>
    <row r="47" spans="1:11" ht="15.75" customHeight="1" x14ac:dyDescent="0.25">
      <c r="A47" s="287"/>
      <c r="B47" s="159" t="s">
        <v>73</v>
      </c>
      <c r="C47" s="296"/>
      <c r="D47" s="121">
        <f>D43*D45</f>
        <v>17550</v>
      </c>
      <c r="E47" s="297"/>
      <c r="F47" s="288"/>
      <c r="G47" s="290"/>
      <c r="H47" s="338" t="s">
        <v>12</v>
      </c>
      <c r="I47" s="131"/>
      <c r="J47" s="339" t="s">
        <v>12</v>
      </c>
      <c r="K47" s="330"/>
    </row>
    <row r="48" spans="1:11" ht="5.0999999999999996" customHeight="1" x14ac:dyDescent="0.25">
      <c r="A48" s="287"/>
      <c r="B48" s="158"/>
      <c r="C48" s="296"/>
      <c r="D48" s="122"/>
      <c r="E48" s="297"/>
      <c r="F48" s="288"/>
      <c r="G48" s="290"/>
      <c r="H48" s="338"/>
      <c r="I48" s="131"/>
      <c r="J48" s="339"/>
      <c r="K48" s="330"/>
    </row>
    <row r="49" spans="1:11" ht="15.75" customHeight="1" thickBot="1" x14ac:dyDescent="0.3">
      <c r="A49" s="287"/>
      <c r="B49" s="157" t="s">
        <v>74</v>
      </c>
      <c r="C49" s="296"/>
      <c r="D49" s="123">
        <v>1700</v>
      </c>
      <c r="E49" s="297"/>
      <c r="F49" s="288"/>
      <c r="G49" s="290"/>
      <c r="H49" s="172"/>
      <c r="I49" s="131"/>
      <c r="J49" s="177"/>
      <c r="K49" s="330"/>
    </row>
    <row r="50" spans="1:11" ht="5.0999999999999996" customHeight="1" x14ac:dyDescent="0.25">
      <c r="A50" s="287"/>
      <c r="B50" s="158"/>
      <c r="C50" s="296"/>
      <c r="D50" s="122"/>
      <c r="E50" s="297"/>
      <c r="F50" s="288"/>
      <c r="G50" s="290"/>
      <c r="H50" s="321" t="s">
        <v>176</v>
      </c>
      <c r="I50" s="131"/>
      <c r="J50" s="335">
        <f>(D43*0.8)-D15</f>
        <v>561600</v>
      </c>
      <c r="K50" s="330"/>
    </row>
    <row r="51" spans="1:11" ht="15.75" customHeight="1" x14ac:dyDescent="0.25">
      <c r="A51" s="287"/>
      <c r="B51" s="159" t="s">
        <v>75</v>
      </c>
      <c r="C51" s="296"/>
      <c r="D51" s="121">
        <f>D43-D47-D49</f>
        <v>682750</v>
      </c>
      <c r="E51" s="297"/>
      <c r="F51" s="288"/>
      <c r="G51" s="290"/>
      <c r="H51" s="321"/>
      <c r="I51" s="131"/>
      <c r="J51" s="336"/>
      <c r="K51" s="330"/>
    </row>
    <row r="52" spans="1:11" ht="5.0999999999999996" customHeight="1" x14ac:dyDescent="0.25">
      <c r="A52" s="287"/>
      <c r="B52" s="158"/>
      <c r="C52" s="296"/>
      <c r="D52" s="122"/>
      <c r="E52" s="297"/>
      <c r="F52" s="288"/>
      <c r="G52" s="290"/>
      <c r="H52" s="321"/>
      <c r="I52" s="131"/>
      <c r="J52" s="336"/>
      <c r="K52" s="330"/>
    </row>
    <row r="53" spans="1:11" ht="5.0999999999999996" customHeight="1" x14ac:dyDescent="0.25">
      <c r="A53" s="287"/>
      <c r="B53" s="158"/>
      <c r="C53" s="296"/>
      <c r="D53" s="122"/>
      <c r="E53" s="297"/>
      <c r="F53" s="288"/>
      <c r="G53" s="290"/>
      <c r="H53" s="321"/>
      <c r="I53" s="131"/>
      <c r="J53" s="336"/>
      <c r="K53" s="330"/>
    </row>
    <row r="54" spans="1:11" ht="5.0999999999999996" customHeight="1" thickBot="1" x14ac:dyDescent="0.3">
      <c r="A54" s="287"/>
      <c r="B54" s="158"/>
      <c r="C54" s="296"/>
      <c r="D54" s="122"/>
      <c r="E54" s="297"/>
      <c r="F54" s="288"/>
      <c r="G54" s="290"/>
      <c r="H54" s="321"/>
      <c r="I54" s="131"/>
      <c r="J54" s="336"/>
      <c r="K54" s="330"/>
    </row>
    <row r="55" spans="1:11" ht="15.75" customHeight="1" thickBot="1" x14ac:dyDescent="0.3">
      <c r="A55" s="287"/>
      <c r="B55" s="283" t="s">
        <v>174</v>
      </c>
      <c r="C55" s="296"/>
      <c r="D55" s="284">
        <f>D51-D35</f>
        <v>137750</v>
      </c>
      <c r="E55" s="297"/>
      <c r="F55" s="288"/>
      <c r="G55" s="290"/>
      <c r="H55" s="321"/>
      <c r="I55" s="131"/>
      <c r="J55" s="337"/>
      <c r="K55" s="330"/>
    </row>
    <row r="56" spans="1:11" ht="15.75" customHeight="1" thickBot="1" x14ac:dyDescent="0.3">
      <c r="A56" s="287"/>
      <c r="B56" s="283"/>
      <c r="C56" s="296"/>
      <c r="D56" s="285"/>
      <c r="E56" s="297"/>
      <c r="F56" s="288"/>
      <c r="G56" s="290"/>
      <c r="H56" s="134"/>
      <c r="I56" s="131"/>
      <c r="J56" s="133"/>
      <c r="K56" s="330"/>
    </row>
    <row r="57" spans="1:11" ht="5.0999999999999996" customHeight="1" x14ac:dyDescent="0.25">
      <c r="A57" s="287"/>
      <c r="B57" s="160"/>
      <c r="C57" s="296"/>
      <c r="D57" s="125"/>
      <c r="E57" s="297"/>
      <c r="F57" s="288"/>
      <c r="G57" s="290"/>
      <c r="H57" s="173"/>
      <c r="I57" s="173"/>
      <c r="J57" s="89"/>
      <c r="K57" s="330"/>
    </row>
    <row r="58" spans="1:11" ht="5.0999999999999996" customHeight="1" x14ac:dyDescent="0.25">
      <c r="A58" s="287"/>
      <c r="B58" s="160"/>
      <c r="C58" s="296"/>
      <c r="D58" s="125"/>
      <c r="E58" s="297"/>
      <c r="F58" s="288"/>
      <c r="G58" s="290"/>
      <c r="H58" s="173"/>
      <c r="I58" s="173"/>
      <c r="J58" s="89"/>
      <c r="K58" s="330"/>
    </row>
    <row r="59" spans="1:11" ht="15.75" customHeight="1" x14ac:dyDescent="0.25">
      <c r="A59" s="287"/>
      <c r="B59" s="161" t="s">
        <v>76</v>
      </c>
      <c r="C59" s="296"/>
      <c r="D59" s="124">
        <f>D55*0.3</f>
        <v>41325</v>
      </c>
      <c r="E59" s="297"/>
      <c r="F59" s="288"/>
      <c r="G59" s="290"/>
      <c r="H59" s="149" t="s">
        <v>12</v>
      </c>
      <c r="I59" s="131"/>
      <c r="J59" s="88" t="s">
        <v>12</v>
      </c>
      <c r="K59" s="330"/>
    </row>
    <row r="60" spans="1:11" ht="5.0999999999999996" customHeight="1" x14ac:dyDescent="0.25">
      <c r="A60" s="287"/>
      <c r="B60" s="162"/>
      <c r="C60" s="296"/>
      <c r="D60" s="125"/>
      <c r="E60" s="297"/>
      <c r="F60" s="288"/>
      <c r="G60" s="290"/>
      <c r="H60" s="173"/>
      <c r="I60" s="173"/>
      <c r="J60" s="173"/>
      <c r="K60" s="330"/>
    </row>
    <row r="61" spans="1:11" ht="21.75" customHeight="1" thickBot="1" x14ac:dyDescent="0.3">
      <c r="A61" s="287"/>
      <c r="B61" s="161" t="s">
        <v>77</v>
      </c>
      <c r="C61" s="296"/>
      <c r="D61" s="124">
        <f>D55-D59</f>
        <v>96425</v>
      </c>
      <c r="E61" s="297"/>
      <c r="F61" s="288"/>
      <c r="G61" s="290"/>
      <c r="H61" s="174"/>
      <c r="I61" s="174"/>
      <c r="J61" s="174"/>
      <c r="K61" s="330"/>
    </row>
    <row r="62" spans="1:11" ht="6" customHeight="1" x14ac:dyDescent="0.25">
      <c r="A62" s="287"/>
      <c r="B62" s="162"/>
      <c r="C62" s="163"/>
      <c r="D62" s="126"/>
      <c r="E62" s="297"/>
      <c r="F62" s="288"/>
      <c r="G62" s="290"/>
      <c r="H62" s="321" t="s">
        <v>175</v>
      </c>
      <c r="I62" s="174"/>
      <c r="J62" s="322">
        <f>D15</f>
        <v>0</v>
      </c>
      <c r="K62" s="330"/>
    </row>
    <row r="63" spans="1:11" ht="27.75" customHeight="1" x14ac:dyDescent="0.25">
      <c r="A63" s="287"/>
      <c r="B63" s="161" t="s">
        <v>78</v>
      </c>
      <c r="C63" s="163"/>
      <c r="D63" s="124">
        <f>D61+D31</f>
        <v>141425</v>
      </c>
      <c r="E63" s="297"/>
      <c r="F63" s="288"/>
      <c r="G63" s="290"/>
      <c r="H63" s="321"/>
      <c r="I63" s="174"/>
      <c r="J63" s="323"/>
      <c r="K63" s="330"/>
    </row>
    <row r="64" spans="1:11" ht="6" customHeight="1" x14ac:dyDescent="0.25">
      <c r="A64" s="287"/>
      <c r="B64" s="162"/>
      <c r="C64" s="163"/>
      <c r="D64" s="126"/>
      <c r="E64" s="297"/>
      <c r="F64" s="288"/>
      <c r="G64" s="290"/>
      <c r="H64" s="321"/>
      <c r="I64" s="174"/>
      <c r="J64" s="323"/>
      <c r="K64" s="330"/>
    </row>
    <row r="65" spans="1:11" ht="6" customHeight="1" thickBot="1" x14ac:dyDescent="0.3">
      <c r="A65" s="287"/>
      <c r="B65" s="162"/>
      <c r="C65" s="127"/>
      <c r="D65" s="127"/>
      <c r="E65" s="297"/>
      <c r="F65" s="288"/>
      <c r="G65" s="290"/>
      <c r="H65" s="321"/>
      <c r="I65" s="174"/>
      <c r="J65" s="324"/>
      <c r="K65" s="330"/>
    </row>
    <row r="66" spans="1:11" ht="5.0999999999999996" customHeight="1" x14ac:dyDescent="0.25">
      <c r="A66" s="287"/>
      <c r="B66" s="162"/>
      <c r="C66" s="127"/>
      <c r="D66" s="127"/>
      <c r="E66" s="297"/>
      <c r="F66" s="288"/>
      <c r="G66" s="290"/>
      <c r="H66" s="325" t="s">
        <v>12</v>
      </c>
      <c r="I66" s="326"/>
      <c r="J66" s="328" t="s">
        <v>12</v>
      </c>
      <c r="K66" s="330"/>
    </row>
    <row r="67" spans="1:11" ht="15.75" customHeight="1" x14ac:dyDescent="0.25">
      <c r="A67" s="287"/>
      <c r="B67" s="162" t="s">
        <v>79</v>
      </c>
      <c r="C67" s="163"/>
      <c r="D67" s="128">
        <v>1</v>
      </c>
      <c r="E67" s="297"/>
      <c r="F67" s="288"/>
      <c r="G67" s="290"/>
      <c r="H67" s="325"/>
      <c r="I67" s="326"/>
      <c r="J67" s="328"/>
      <c r="K67" s="330"/>
    </row>
    <row r="68" spans="1:11" ht="5.0999999999999996" customHeight="1" x14ac:dyDescent="0.25">
      <c r="A68" s="287"/>
      <c r="B68" s="162"/>
      <c r="C68" s="127"/>
      <c r="D68" s="127"/>
      <c r="E68" s="297"/>
      <c r="F68" s="288"/>
      <c r="G68" s="290"/>
      <c r="H68" s="325"/>
      <c r="I68" s="326"/>
      <c r="J68" s="328"/>
      <c r="K68" s="330"/>
    </row>
    <row r="69" spans="1:11" ht="5.0999999999999996" customHeight="1" x14ac:dyDescent="0.4">
      <c r="A69" s="287"/>
      <c r="B69" s="162"/>
      <c r="C69" s="127"/>
      <c r="D69" s="127"/>
      <c r="E69" s="297"/>
      <c r="F69" s="288"/>
      <c r="G69" s="290"/>
      <c r="H69" s="129" t="s">
        <v>12</v>
      </c>
      <c r="I69" s="326"/>
      <c r="J69" s="130" t="s">
        <v>12</v>
      </c>
      <c r="K69" s="330"/>
    </row>
    <row r="70" spans="1:11" ht="5.0999999999999996" customHeight="1" x14ac:dyDescent="0.4">
      <c r="A70" s="287"/>
      <c r="B70" s="162"/>
      <c r="C70" s="127"/>
      <c r="D70" s="127"/>
      <c r="E70" s="297"/>
      <c r="F70" s="288"/>
      <c r="G70" s="290"/>
      <c r="H70" s="132" t="s">
        <v>12</v>
      </c>
      <c r="I70" s="326"/>
      <c r="J70" s="152" t="s">
        <v>12</v>
      </c>
      <c r="K70" s="330"/>
    </row>
    <row r="71" spans="1:11" ht="23.25" customHeight="1" x14ac:dyDescent="0.4">
      <c r="A71" s="287"/>
      <c r="B71" s="164" t="s">
        <v>105</v>
      </c>
      <c r="C71" s="127"/>
      <c r="D71" s="165">
        <v>0.5</v>
      </c>
      <c r="E71" s="297"/>
      <c r="F71" s="288"/>
      <c r="G71" s="290"/>
      <c r="H71" s="132"/>
      <c r="I71" s="326"/>
      <c r="J71" s="152"/>
      <c r="K71" s="330"/>
    </row>
    <row r="72" spans="1:11" ht="13.5" customHeight="1" thickBot="1" x14ac:dyDescent="0.45">
      <c r="A72" s="287"/>
      <c r="B72" s="162"/>
      <c r="C72" s="127"/>
      <c r="D72" s="127"/>
      <c r="E72" s="297"/>
      <c r="F72" s="288"/>
      <c r="G72" s="290"/>
      <c r="H72" s="132"/>
      <c r="I72" s="326"/>
      <c r="J72" s="152"/>
      <c r="K72" s="330"/>
    </row>
    <row r="73" spans="1:11" ht="39.75" customHeight="1" thickBot="1" x14ac:dyDescent="0.3">
      <c r="A73" s="287"/>
      <c r="B73" s="166" t="s">
        <v>179</v>
      </c>
      <c r="C73" s="127"/>
      <c r="D73" s="143">
        <f>D55*D71</f>
        <v>68875</v>
      </c>
      <c r="E73" s="297"/>
      <c r="F73" s="288"/>
      <c r="G73" s="290"/>
      <c r="H73" s="155" t="s">
        <v>178</v>
      </c>
      <c r="I73" s="326"/>
      <c r="J73" s="154">
        <f>D31</f>
        <v>45000</v>
      </c>
      <c r="K73" s="330"/>
    </row>
    <row r="74" spans="1:11" ht="15.75" customHeight="1" x14ac:dyDescent="0.4">
      <c r="A74" s="287"/>
      <c r="B74" s="162"/>
      <c r="C74" s="127"/>
      <c r="D74" s="127"/>
      <c r="E74" s="297"/>
      <c r="F74" s="288"/>
      <c r="G74" s="290"/>
      <c r="H74" s="132"/>
      <c r="I74" s="326"/>
      <c r="J74" s="153"/>
      <c r="K74" s="330"/>
    </row>
    <row r="75" spans="1:11" ht="5.0999999999999996" customHeight="1" x14ac:dyDescent="0.4">
      <c r="A75" s="287"/>
      <c r="B75" s="162"/>
      <c r="C75" s="127"/>
      <c r="D75" s="127"/>
      <c r="E75" s="297"/>
      <c r="F75" s="288"/>
      <c r="G75" s="290"/>
      <c r="H75" s="132"/>
      <c r="I75" s="326"/>
      <c r="J75" s="153"/>
      <c r="K75" s="330"/>
    </row>
    <row r="76" spans="1:11" ht="5.0999999999999996" customHeight="1" thickBot="1" x14ac:dyDescent="0.45">
      <c r="A76" s="287"/>
      <c r="B76" s="167"/>
      <c r="C76" s="168"/>
      <c r="D76" s="168"/>
      <c r="E76" s="298"/>
      <c r="F76" s="288"/>
      <c r="G76" s="291"/>
      <c r="H76" s="175"/>
      <c r="I76" s="327"/>
      <c r="J76" s="178"/>
      <c r="K76" s="331"/>
    </row>
    <row r="77" spans="1:11" ht="15" customHeight="1" thickBot="1" x14ac:dyDescent="0.3">
      <c r="B77" s="299"/>
      <c r="C77" s="299"/>
      <c r="D77" s="299"/>
      <c r="E77" s="299"/>
      <c r="F77" s="299"/>
      <c r="G77" s="299"/>
      <c r="H77" s="299"/>
      <c r="I77" s="299"/>
      <c r="J77" s="299"/>
      <c r="K77" s="299"/>
    </row>
    <row r="78" spans="1:11" ht="27.6" customHeight="1" x14ac:dyDescent="0.25">
      <c r="A78" s="300" t="s">
        <v>80</v>
      </c>
      <c r="B78" s="301"/>
      <c r="C78" s="301"/>
      <c r="D78" s="301"/>
      <c r="E78" s="302"/>
      <c r="F78" s="29"/>
      <c r="G78" s="306" t="s">
        <v>81</v>
      </c>
      <c r="H78" s="307"/>
      <c r="I78" s="307"/>
      <c r="J78" s="307"/>
      <c r="K78" s="308"/>
    </row>
    <row r="79" spans="1:11" ht="15.75" customHeight="1" thickBot="1" x14ac:dyDescent="0.3">
      <c r="A79" s="303"/>
      <c r="B79" s="304"/>
      <c r="C79" s="304"/>
      <c r="D79" s="304"/>
      <c r="E79" s="305"/>
      <c r="F79" s="29"/>
      <c r="G79" s="309"/>
      <c r="H79" s="310"/>
      <c r="I79" s="310"/>
      <c r="J79" s="310"/>
      <c r="K79" s="311"/>
    </row>
    <row r="80" spans="1:11" ht="15.75" thickBot="1" x14ac:dyDescent="0.3"/>
    <row r="81" spans="2:11" x14ac:dyDescent="0.25">
      <c r="B81" s="312" t="s">
        <v>180</v>
      </c>
      <c r="C81" s="313"/>
      <c r="D81" s="313"/>
      <c r="E81" s="313"/>
      <c r="F81" s="313"/>
      <c r="G81" s="313"/>
      <c r="H81" s="313"/>
      <c r="I81" s="313"/>
      <c r="J81" s="313"/>
      <c r="K81" s="314"/>
    </row>
    <row r="82" spans="2:11" x14ac:dyDescent="0.25">
      <c r="B82" s="315"/>
      <c r="C82" s="316"/>
      <c r="D82" s="316"/>
      <c r="E82" s="316"/>
      <c r="F82" s="316"/>
      <c r="G82" s="316"/>
      <c r="H82" s="316"/>
      <c r="I82" s="316"/>
      <c r="J82" s="316"/>
      <c r="K82" s="317"/>
    </row>
    <row r="83" spans="2:11" x14ac:dyDescent="0.25">
      <c r="B83" s="315"/>
      <c r="C83" s="316"/>
      <c r="D83" s="316"/>
      <c r="E83" s="316"/>
      <c r="F83" s="316"/>
      <c r="G83" s="316"/>
      <c r="H83" s="316"/>
      <c r="I83" s="316"/>
      <c r="J83" s="316"/>
      <c r="K83" s="317"/>
    </row>
    <row r="84" spans="2:11" ht="15.75" thickBot="1" x14ac:dyDescent="0.3">
      <c r="B84" s="318"/>
      <c r="C84" s="319"/>
      <c r="D84" s="319"/>
      <c r="E84" s="319"/>
      <c r="F84" s="319"/>
      <c r="G84" s="319"/>
      <c r="H84" s="319"/>
      <c r="I84" s="319"/>
      <c r="J84" s="319"/>
      <c r="K84" s="320"/>
    </row>
  </sheetData>
  <sheetProtection algorithmName="SHA-512" hashValue="RSlxYHekZA+gjONnC9ltNSs73jpeWDWMvtxWdPY8JkirelQyfA3fHrOJZjb9zLO6qaPmZZt3p+kijyofr4yGMg==" saltValue="pktaJ+V8zGJ/x8Pyqcxstw==" spinCount="100000" sheet="1" objects="1" formatColumns="0" selectLockedCells="1"/>
  <mergeCells count="36">
    <mergeCell ref="B77:K77"/>
    <mergeCell ref="A78:E79"/>
    <mergeCell ref="G78:K79"/>
    <mergeCell ref="B81:K84"/>
    <mergeCell ref="H62:H65"/>
    <mergeCell ref="J62:J65"/>
    <mergeCell ref="H66:H68"/>
    <mergeCell ref="I66:I76"/>
    <mergeCell ref="J66:J68"/>
    <mergeCell ref="K40:K76"/>
    <mergeCell ref="H41:J41"/>
    <mergeCell ref="J43:J45"/>
    <mergeCell ref="H47:H48"/>
    <mergeCell ref="J47:J48"/>
    <mergeCell ref="H50:H55"/>
    <mergeCell ref="J50:J55"/>
    <mergeCell ref="H43:H45"/>
    <mergeCell ref="B55:B56"/>
    <mergeCell ref="D55:D56"/>
    <mergeCell ref="A40:A76"/>
    <mergeCell ref="F40:F76"/>
    <mergeCell ref="G40:G76"/>
    <mergeCell ref="B41:D41"/>
    <mergeCell ref="B42:D42"/>
    <mergeCell ref="C43:C61"/>
    <mergeCell ref="E43:E76"/>
    <mergeCell ref="A1:K1"/>
    <mergeCell ref="A2:K2"/>
    <mergeCell ref="A3:K3"/>
    <mergeCell ref="F4:F38"/>
    <mergeCell ref="G4:G38"/>
    <mergeCell ref="B5:D5"/>
    <mergeCell ref="H5:J5"/>
    <mergeCell ref="C7:C38"/>
    <mergeCell ref="H17:H19"/>
    <mergeCell ref="J17:J19"/>
  </mergeCells>
  <conditionalFormatting sqref="I44 J43">
    <cfRule type="expression" dxfId="28" priority="8">
      <formula>$K$40&lt;0</formula>
    </cfRule>
  </conditionalFormatting>
  <conditionalFormatting sqref="J40">
    <cfRule type="expression" dxfId="27" priority="5">
      <formula>$K$40&gt;0</formula>
    </cfRule>
    <cfRule type="expression" dxfId="26" priority="6">
      <formula>$K$40=0</formula>
    </cfRule>
    <cfRule type="expression" dxfId="25" priority="7">
      <formula>$K$40&lt;0</formula>
    </cfRule>
  </conditionalFormatting>
  <conditionalFormatting sqref="D31 B31">
    <cfRule type="expression" dxfId="24" priority="1">
      <formula>$D$31&gt;$D$7</formula>
    </cfRule>
  </conditionalFormatting>
  <pageMargins left="0.59055118110236227" right="0.39370078740157483" top="0.74803149606299213" bottom="0.74803149606299213" header="0.31496062992125984" footer="0.31496062992125984"/>
  <pageSetup paperSize="9" scale="59" orientation="portrait" r:id="rId1"/>
  <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E9CB35-B68A-42E3-BB9A-3BF5D9D8F8D7}">
  <dimension ref="A1:S44"/>
  <sheetViews>
    <sheetView showGridLines="0" showZeros="0" zoomScale="85" zoomScaleNormal="85" workbookViewId="0">
      <selection activeCell="D16" sqref="D16"/>
    </sheetView>
  </sheetViews>
  <sheetFormatPr defaultRowHeight="15" x14ac:dyDescent="0.25"/>
  <cols>
    <col min="1" max="2" width="3.5703125" customWidth="1"/>
    <col min="3" max="3" width="21.7109375" customWidth="1"/>
    <col min="4" max="4" width="12.28515625" style="1" customWidth="1"/>
    <col min="5" max="5" width="3.5703125" customWidth="1"/>
    <col min="6" max="6" width="21.7109375" customWidth="1"/>
    <col min="7" max="7" width="12.28515625" style="1" customWidth="1"/>
    <col min="8" max="8" width="3.5703125" customWidth="1"/>
    <col min="9" max="9" width="21.7109375" customWidth="1"/>
    <col min="10" max="10" width="12.28515625" style="1" customWidth="1"/>
    <col min="11" max="11" width="3.5703125" customWidth="1"/>
    <col min="12" max="12" width="21.7109375" customWidth="1"/>
    <col min="13" max="13" width="12.28515625" style="1" customWidth="1"/>
    <col min="14" max="14" width="3.5703125" customWidth="1"/>
    <col min="15" max="15" width="11.5703125" customWidth="1"/>
    <col min="16" max="16" width="12.28515625" style="1" customWidth="1"/>
    <col min="17" max="17" width="3.5703125" customWidth="1"/>
    <col min="18" max="18" width="11.5703125" customWidth="1"/>
    <col min="19" max="19" width="12.28515625" style="1" customWidth="1"/>
    <col min="20" max="20" width="4" customWidth="1"/>
  </cols>
  <sheetData>
    <row r="1" spans="1:19" ht="23.25" x14ac:dyDescent="0.25">
      <c r="A1" s="341" t="s">
        <v>82</v>
      </c>
      <c r="B1" s="342"/>
      <c r="C1" s="342"/>
      <c r="D1" s="342"/>
      <c r="E1" s="342"/>
      <c r="F1" s="342"/>
      <c r="G1" s="342"/>
      <c r="H1" s="342"/>
      <c r="I1" s="342"/>
      <c r="J1" s="342"/>
      <c r="K1" s="342"/>
      <c r="L1" s="342"/>
      <c r="M1" s="342"/>
      <c r="N1" s="342"/>
      <c r="O1" s="16"/>
    </row>
    <row r="2" spans="1:19" ht="15.75" thickBot="1" x14ac:dyDescent="0.3">
      <c r="B2" s="347"/>
      <c r="C2" s="347"/>
      <c r="D2" s="347"/>
      <c r="E2" s="347"/>
      <c r="F2" s="347"/>
      <c r="G2" s="347"/>
      <c r="H2" s="347"/>
      <c r="I2" s="347"/>
      <c r="J2" s="347"/>
      <c r="K2" s="347"/>
      <c r="L2" s="347"/>
      <c r="M2" s="347"/>
      <c r="N2" s="347"/>
      <c r="O2" s="16"/>
    </row>
    <row r="3" spans="1:19" ht="14.25" customHeight="1" thickBot="1" x14ac:dyDescent="0.3">
      <c r="B3" s="267"/>
      <c r="C3" s="340" t="s">
        <v>33</v>
      </c>
      <c r="D3" s="340"/>
      <c r="E3" s="346"/>
      <c r="F3" s="340" t="s">
        <v>32</v>
      </c>
      <c r="G3" s="340"/>
      <c r="H3" s="13"/>
      <c r="I3" s="340" t="s">
        <v>31</v>
      </c>
      <c r="J3" s="340"/>
      <c r="K3" s="346"/>
      <c r="L3" s="340" t="s">
        <v>21</v>
      </c>
      <c r="M3" s="340"/>
      <c r="N3" s="343"/>
      <c r="O3" s="16"/>
    </row>
    <row r="4" spans="1:19" x14ac:dyDescent="0.25">
      <c r="B4" s="268"/>
      <c r="C4" s="353" t="s">
        <v>184</v>
      </c>
      <c r="D4" s="183" t="s">
        <v>20</v>
      </c>
      <c r="E4" s="347"/>
      <c r="F4" s="353" t="s">
        <v>184</v>
      </c>
      <c r="G4" s="183" t="s">
        <v>12</v>
      </c>
      <c r="H4" s="347"/>
      <c r="I4" s="353" t="s">
        <v>184</v>
      </c>
      <c r="J4" s="183" t="s">
        <v>12</v>
      </c>
      <c r="K4" s="347"/>
      <c r="L4" s="353" t="s">
        <v>184</v>
      </c>
      <c r="M4" s="378" t="s">
        <v>12</v>
      </c>
      <c r="N4" s="344"/>
      <c r="O4" s="16"/>
    </row>
    <row r="5" spans="1:19" x14ac:dyDescent="0.25">
      <c r="B5" s="268"/>
      <c r="C5" s="352" t="s">
        <v>181</v>
      </c>
      <c r="D5" s="184" t="s">
        <v>12</v>
      </c>
      <c r="E5" s="347"/>
      <c r="F5" s="352" t="s">
        <v>181</v>
      </c>
      <c r="G5" s="184" t="s">
        <v>12</v>
      </c>
      <c r="H5" s="347"/>
      <c r="I5" s="352" t="s">
        <v>181</v>
      </c>
      <c r="J5" s="184" t="s">
        <v>12</v>
      </c>
      <c r="K5" s="347"/>
      <c r="L5" s="352" t="s">
        <v>181</v>
      </c>
      <c r="M5" s="379" t="s">
        <v>12</v>
      </c>
      <c r="N5" s="344"/>
      <c r="O5" s="16"/>
    </row>
    <row r="6" spans="1:19" x14ac:dyDescent="0.25">
      <c r="B6" s="268"/>
      <c r="C6" s="352" t="s">
        <v>182</v>
      </c>
      <c r="D6" s="184"/>
      <c r="E6" s="347"/>
      <c r="F6" s="352" t="s">
        <v>182</v>
      </c>
      <c r="G6" s="184"/>
      <c r="H6" s="347"/>
      <c r="I6" s="352" t="s">
        <v>182</v>
      </c>
      <c r="J6" s="184"/>
      <c r="K6" s="347"/>
      <c r="L6" s="352" t="s">
        <v>182</v>
      </c>
      <c r="M6" s="379"/>
      <c r="N6" s="344"/>
      <c r="O6" s="16"/>
    </row>
    <row r="7" spans="1:19" x14ac:dyDescent="0.25">
      <c r="B7" s="268"/>
      <c r="C7" s="354" t="s">
        <v>183</v>
      </c>
      <c r="D7" s="184"/>
      <c r="E7" s="347"/>
      <c r="F7" s="354" t="s">
        <v>183</v>
      </c>
      <c r="G7" s="184"/>
      <c r="H7" s="347"/>
      <c r="I7" s="354" t="s">
        <v>183</v>
      </c>
      <c r="J7" s="184"/>
      <c r="K7" s="347"/>
      <c r="L7" s="354" t="s">
        <v>183</v>
      </c>
      <c r="M7" s="379"/>
      <c r="N7" s="344"/>
      <c r="O7" s="16"/>
    </row>
    <row r="8" spans="1:19" ht="15.75" thickBot="1" x14ac:dyDescent="0.3">
      <c r="B8" s="268"/>
      <c r="C8" s="182" t="s">
        <v>19</v>
      </c>
      <c r="D8" s="363">
        <v>3</v>
      </c>
      <c r="E8" s="347"/>
      <c r="F8" s="182" t="s">
        <v>19</v>
      </c>
      <c r="G8" s="363">
        <v>0</v>
      </c>
      <c r="H8" s="347"/>
      <c r="I8" s="182" t="s">
        <v>19</v>
      </c>
      <c r="J8" s="363">
        <v>0</v>
      </c>
      <c r="K8" s="347"/>
      <c r="L8" s="182" t="s">
        <v>19</v>
      </c>
      <c r="M8" s="380">
        <v>0</v>
      </c>
      <c r="N8" s="344"/>
      <c r="O8" s="16"/>
      <c r="P8"/>
      <c r="S8"/>
    </row>
    <row r="9" spans="1:19" ht="15.75" thickBot="1" x14ac:dyDescent="0.3">
      <c r="B9" s="268"/>
      <c r="C9" s="16"/>
      <c r="D9" s="202"/>
      <c r="E9" s="347"/>
      <c r="F9" s="16"/>
      <c r="G9" s="202"/>
      <c r="H9" s="347"/>
      <c r="I9" s="16"/>
      <c r="J9" s="202"/>
      <c r="K9" s="347"/>
      <c r="L9" s="16"/>
      <c r="M9" s="202"/>
      <c r="N9" s="344"/>
      <c r="O9" s="16"/>
      <c r="P9"/>
      <c r="S9"/>
    </row>
    <row r="10" spans="1:19" ht="15.75" thickBot="1" x14ac:dyDescent="0.3">
      <c r="B10" s="268"/>
      <c r="C10" s="10" t="s">
        <v>15</v>
      </c>
      <c r="D10" s="7">
        <f>'Start Financials'!D4</f>
        <v>94000</v>
      </c>
      <c r="E10" s="347"/>
      <c r="F10" s="10" t="s">
        <v>15</v>
      </c>
      <c r="G10" s="7">
        <f>D24</f>
        <v>169000</v>
      </c>
      <c r="H10" s="347"/>
      <c r="I10" s="10" t="s">
        <v>15</v>
      </c>
      <c r="J10" s="7">
        <f>G24</f>
        <v>169000</v>
      </c>
      <c r="K10" s="347"/>
      <c r="L10" s="10" t="s">
        <v>15</v>
      </c>
      <c r="M10" s="381">
        <f>J24</f>
        <v>169000</v>
      </c>
      <c r="N10" s="344"/>
      <c r="O10" s="16"/>
      <c r="P10"/>
      <c r="S10"/>
    </row>
    <row r="11" spans="1:19" ht="15.75" thickBot="1" x14ac:dyDescent="0.3">
      <c r="B11" s="268"/>
      <c r="C11" s="10" t="s">
        <v>34</v>
      </c>
      <c r="D11" s="7">
        <f>'Start Financials'!D5</f>
        <v>68000</v>
      </c>
      <c r="E11" s="347"/>
      <c r="F11" s="10" t="s">
        <v>34</v>
      </c>
      <c r="G11" s="7">
        <f>D25</f>
        <v>68000</v>
      </c>
      <c r="H11" s="347"/>
      <c r="I11" s="10" t="s">
        <v>34</v>
      </c>
      <c r="J11" s="7">
        <f>G25</f>
        <v>68000</v>
      </c>
      <c r="K11" s="347"/>
      <c r="L11" s="10" t="s">
        <v>34</v>
      </c>
      <c r="M11" s="381">
        <f>J25</f>
        <v>68000</v>
      </c>
      <c r="N11" s="344"/>
      <c r="O11" s="16"/>
      <c r="P11"/>
      <c r="S11"/>
    </row>
    <row r="12" spans="1:19" ht="15.75" thickBot="1" x14ac:dyDescent="0.3">
      <c r="B12" s="268"/>
      <c r="C12" s="10" t="s">
        <v>13</v>
      </c>
      <c r="D12" s="7">
        <f>'Start Financials'!D6</f>
        <v>-13000</v>
      </c>
      <c r="E12" s="347"/>
      <c r="F12" s="10" t="s">
        <v>13</v>
      </c>
      <c r="G12" s="7">
        <f>D26</f>
        <v>-13000</v>
      </c>
      <c r="H12" s="347"/>
      <c r="I12" s="10" t="s">
        <v>13</v>
      </c>
      <c r="J12" s="7">
        <f>G26</f>
        <v>-13000</v>
      </c>
      <c r="K12" s="347"/>
      <c r="L12" s="10" t="s">
        <v>13</v>
      </c>
      <c r="M12" s="381">
        <f>J26</f>
        <v>-13000</v>
      </c>
      <c r="N12" s="344"/>
      <c r="O12" s="16"/>
      <c r="P12"/>
      <c r="S12"/>
    </row>
    <row r="13" spans="1:19" ht="15.75" thickBot="1" x14ac:dyDescent="0.3">
      <c r="B13" s="268"/>
      <c r="C13" s="10" t="s">
        <v>38</v>
      </c>
      <c r="D13" s="7">
        <f>'Start Financials'!D8</f>
        <v>228000</v>
      </c>
      <c r="E13" s="347"/>
      <c r="F13" s="10" t="s">
        <v>18</v>
      </c>
      <c r="G13" s="7">
        <f>D27</f>
        <v>228000</v>
      </c>
      <c r="H13" s="347"/>
      <c r="I13" s="10" t="s">
        <v>18</v>
      </c>
      <c r="J13" s="7">
        <f>G27</f>
        <v>228000</v>
      </c>
      <c r="K13" s="347"/>
      <c r="L13" s="10" t="s">
        <v>18</v>
      </c>
      <c r="M13" s="381">
        <f>J27</f>
        <v>228000</v>
      </c>
      <c r="N13" s="344"/>
      <c r="O13" s="16"/>
      <c r="P13"/>
      <c r="S13"/>
    </row>
    <row r="14" spans="1:19" ht="15.75" thickBot="1" x14ac:dyDescent="0.3">
      <c r="B14" s="268"/>
      <c r="C14" s="10" t="s">
        <v>16</v>
      </c>
      <c r="D14" s="7">
        <f>'Start Financials'!D9</f>
        <v>910000</v>
      </c>
      <c r="E14" s="347"/>
      <c r="F14" s="10" t="s">
        <v>16</v>
      </c>
      <c r="G14" s="7">
        <f>D28</f>
        <v>910000</v>
      </c>
      <c r="H14" s="347"/>
      <c r="I14" s="10" t="s">
        <v>16</v>
      </c>
      <c r="J14" s="7">
        <f>G28</f>
        <v>910000</v>
      </c>
      <c r="K14" s="347"/>
      <c r="L14" s="10" t="s">
        <v>16</v>
      </c>
      <c r="M14" s="381">
        <f>J28</f>
        <v>910000</v>
      </c>
      <c r="N14" s="344"/>
      <c r="O14" s="16"/>
      <c r="P14"/>
      <c r="S14"/>
    </row>
    <row r="15" spans="1:19" ht="15.75" thickBot="1" x14ac:dyDescent="0.3">
      <c r="B15" s="268"/>
      <c r="C15" s="139"/>
      <c r="D15" s="115"/>
      <c r="E15" s="347"/>
      <c r="F15" s="139"/>
      <c r="G15" s="115"/>
      <c r="H15" s="347"/>
      <c r="I15" s="139"/>
      <c r="J15" s="115"/>
      <c r="K15" s="347"/>
      <c r="L15" s="139"/>
      <c r="M15" s="115"/>
      <c r="N15" s="344"/>
      <c r="O15" s="16"/>
      <c r="P15"/>
      <c r="S15"/>
    </row>
    <row r="16" spans="1:19" ht="15.75" thickBot="1" x14ac:dyDescent="0.3">
      <c r="B16" s="268"/>
      <c r="C16" s="350" t="s">
        <v>168</v>
      </c>
      <c r="D16" s="9">
        <v>0</v>
      </c>
      <c r="E16" s="347"/>
      <c r="F16" s="350" t="s">
        <v>168</v>
      </c>
      <c r="G16" s="9"/>
      <c r="H16" s="347"/>
      <c r="I16" s="350" t="s">
        <v>168</v>
      </c>
      <c r="J16" s="9"/>
      <c r="K16" s="347"/>
      <c r="L16" s="350" t="s">
        <v>168</v>
      </c>
      <c r="M16" s="382">
        <v>0</v>
      </c>
      <c r="N16" s="344"/>
      <c r="O16" s="16"/>
      <c r="P16"/>
      <c r="S16"/>
    </row>
    <row r="17" spans="2:19" ht="15.75" thickBot="1" x14ac:dyDescent="0.3">
      <c r="B17" s="268"/>
      <c r="C17" s="349" t="s">
        <v>191</v>
      </c>
      <c r="D17" s="9">
        <v>75000</v>
      </c>
      <c r="E17" s="347"/>
      <c r="F17" s="349" t="s">
        <v>191</v>
      </c>
      <c r="G17" s="9"/>
      <c r="H17" s="347"/>
      <c r="I17" s="349" t="s">
        <v>191</v>
      </c>
      <c r="J17" s="9"/>
      <c r="K17" s="347"/>
      <c r="L17" s="349" t="s">
        <v>191</v>
      </c>
      <c r="M17" s="382"/>
      <c r="N17" s="344"/>
      <c r="O17" s="16"/>
      <c r="P17"/>
      <c r="S17"/>
    </row>
    <row r="18" spans="2:19" ht="15.75" thickBot="1" x14ac:dyDescent="0.3">
      <c r="B18" s="268"/>
      <c r="C18" s="349" t="s">
        <v>209</v>
      </c>
      <c r="D18" s="9">
        <v>0</v>
      </c>
      <c r="E18" s="347"/>
      <c r="F18" s="349" t="s">
        <v>209</v>
      </c>
      <c r="G18" s="9"/>
      <c r="H18" s="347"/>
      <c r="I18" s="349" t="s">
        <v>209</v>
      </c>
      <c r="J18" s="9"/>
      <c r="K18" s="347"/>
      <c r="L18" s="349" t="s">
        <v>209</v>
      </c>
      <c r="M18" s="382"/>
      <c r="N18" s="344"/>
      <c r="O18" s="16"/>
      <c r="P18"/>
      <c r="S18"/>
    </row>
    <row r="19" spans="2:19" ht="15.75" thickBot="1" x14ac:dyDescent="0.3">
      <c r="B19" s="268"/>
      <c r="C19" s="351" t="s">
        <v>169</v>
      </c>
      <c r="D19" s="9">
        <v>0</v>
      </c>
      <c r="E19" s="347"/>
      <c r="F19" s="351" t="s">
        <v>169</v>
      </c>
      <c r="G19" s="9"/>
      <c r="H19" s="347"/>
      <c r="I19" s="351" t="s">
        <v>169</v>
      </c>
      <c r="J19" s="9"/>
      <c r="K19" s="347"/>
      <c r="L19" s="351" t="s">
        <v>169</v>
      </c>
      <c r="M19" s="382"/>
      <c r="N19" s="344"/>
      <c r="O19" s="16"/>
      <c r="P19"/>
      <c r="S19"/>
    </row>
    <row r="20" spans="2:19" ht="15.75" thickBot="1" x14ac:dyDescent="0.3">
      <c r="B20" s="268"/>
      <c r="C20" s="350" t="s">
        <v>170</v>
      </c>
      <c r="D20" s="9">
        <v>0</v>
      </c>
      <c r="E20" s="347"/>
      <c r="F20" s="350" t="s">
        <v>170</v>
      </c>
      <c r="G20" s="9"/>
      <c r="H20" s="347"/>
      <c r="I20" s="350" t="s">
        <v>170</v>
      </c>
      <c r="J20" s="9"/>
      <c r="K20" s="347"/>
      <c r="L20" s="350" t="s">
        <v>170</v>
      </c>
      <c r="M20" s="382"/>
      <c r="N20" s="344"/>
      <c r="O20" s="16"/>
      <c r="P20"/>
      <c r="S20"/>
    </row>
    <row r="21" spans="2:19" ht="15.75" thickBot="1" x14ac:dyDescent="0.3">
      <c r="B21" s="268"/>
      <c r="C21" s="350" t="s">
        <v>172</v>
      </c>
      <c r="D21" s="9">
        <v>0</v>
      </c>
      <c r="E21" s="347"/>
      <c r="F21" s="350" t="s">
        <v>172</v>
      </c>
      <c r="G21" s="9"/>
      <c r="H21" s="347"/>
      <c r="I21" s="350" t="s">
        <v>172</v>
      </c>
      <c r="J21" s="9"/>
      <c r="K21" s="347"/>
      <c r="L21" s="350" t="s">
        <v>172</v>
      </c>
      <c r="M21" s="382"/>
      <c r="N21" s="344"/>
      <c r="O21" s="16"/>
      <c r="P21"/>
      <c r="S21"/>
    </row>
    <row r="22" spans="2:19" ht="15.75" thickBot="1" x14ac:dyDescent="0.3">
      <c r="B22" s="268"/>
      <c r="C22" s="350" t="s">
        <v>171</v>
      </c>
      <c r="D22" s="9">
        <v>0</v>
      </c>
      <c r="E22" s="347"/>
      <c r="F22" s="350" t="s">
        <v>171</v>
      </c>
      <c r="G22" s="9"/>
      <c r="H22" s="347"/>
      <c r="I22" s="350" t="s">
        <v>171</v>
      </c>
      <c r="J22" s="9"/>
      <c r="K22" s="347"/>
      <c r="L22" s="350" t="s">
        <v>171</v>
      </c>
      <c r="M22" s="382"/>
      <c r="N22" s="344"/>
      <c r="O22" s="16"/>
      <c r="P22"/>
      <c r="S22"/>
    </row>
    <row r="23" spans="2:19" ht="15.75" thickBot="1" x14ac:dyDescent="0.3">
      <c r="B23" s="268"/>
      <c r="C23" s="140"/>
      <c r="D23" s="16"/>
      <c r="E23" s="347"/>
      <c r="F23" s="140"/>
      <c r="G23" s="16"/>
      <c r="H23" s="347"/>
      <c r="I23" s="140"/>
      <c r="J23" s="16"/>
      <c r="K23" s="347"/>
      <c r="L23" s="140"/>
      <c r="M23" s="16"/>
      <c r="N23" s="344"/>
      <c r="O23" s="16"/>
      <c r="P23"/>
      <c r="S23"/>
    </row>
    <row r="24" spans="2:19" ht="15.75" thickBot="1" x14ac:dyDescent="0.3">
      <c r="B24" s="268"/>
      <c r="C24" s="355" t="s">
        <v>8</v>
      </c>
      <c r="D24" s="7">
        <f>+D10+D17+D20-D22</f>
        <v>169000</v>
      </c>
      <c r="E24" s="347"/>
      <c r="F24" s="355" t="s">
        <v>8</v>
      </c>
      <c r="G24" s="7">
        <f>+G10+G17+G20-G22</f>
        <v>169000</v>
      </c>
      <c r="H24" s="347"/>
      <c r="I24" s="355" t="s">
        <v>8</v>
      </c>
      <c r="J24" s="7">
        <f>+J10+J17+J20-J22</f>
        <v>169000</v>
      </c>
      <c r="K24" s="347"/>
      <c r="L24" s="355" t="s">
        <v>8</v>
      </c>
      <c r="M24" s="7">
        <f>+M10+M17+M20-M22</f>
        <v>169000</v>
      </c>
      <c r="N24" s="344"/>
      <c r="O24" s="16"/>
      <c r="P24"/>
      <c r="S24"/>
    </row>
    <row r="25" spans="2:19" ht="15.75" thickBot="1" x14ac:dyDescent="0.3">
      <c r="B25" s="268"/>
      <c r="C25" s="10" t="s">
        <v>35</v>
      </c>
      <c r="D25" s="8">
        <f>D11+D21</f>
        <v>68000</v>
      </c>
      <c r="E25" s="347"/>
      <c r="F25" s="10" t="s">
        <v>35</v>
      </c>
      <c r="G25" s="8">
        <f>G11+G21</f>
        <v>68000</v>
      </c>
      <c r="H25" s="347"/>
      <c r="I25" s="10" t="s">
        <v>35</v>
      </c>
      <c r="J25" s="8">
        <f>J11+J21</f>
        <v>68000</v>
      </c>
      <c r="K25" s="347"/>
      <c r="L25" s="10" t="s">
        <v>35</v>
      </c>
      <c r="M25" s="8">
        <f>M11+M21</f>
        <v>68000</v>
      </c>
      <c r="N25" s="344"/>
      <c r="O25" s="16"/>
      <c r="P25"/>
      <c r="S25"/>
    </row>
    <row r="26" spans="2:19" ht="15.75" thickBot="1" x14ac:dyDescent="0.3">
      <c r="B26" s="268"/>
      <c r="C26" s="10" t="s">
        <v>36</v>
      </c>
      <c r="D26" s="8">
        <f>D12+D16</f>
        <v>-13000</v>
      </c>
      <c r="E26" s="347"/>
      <c r="F26" s="10" t="s">
        <v>36</v>
      </c>
      <c r="G26" s="8">
        <f>G12+G16</f>
        <v>-13000</v>
      </c>
      <c r="H26" s="347"/>
      <c r="I26" s="10" t="s">
        <v>36</v>
      </c>
      <c r="J26" s="8">
        <f>J12+J16</f>
        <v>-13000</v>
      </c>
      <c r="K26" s="347"/>
      <c r="L26" s="10" t="s">
        <v>36</v>
      </c>
      <c r="M26" s="8">
        <f>M12+M16</f>
        <v>-13000</v>
      </c>
      <c r="N26" s="344"/>
      <c r="O26" s="16"/>
      <c r="P26"/>
      <c r="S26"/>
    </row>
    <row r="27" spans="2:19" ht="15.75" thickBot="1" x14ac:dyDescent="0.3">
      <c r="B27" s="268"/>
      <c r="C27" s="10" t="s">
        <v>9</v>
      </c>
      <c r="D27" s="7">
        <f>D13+D18+D21</f>
        <v>228000</v>
      </c>
      <c r="E27" s="347"/>
      <c r="F27" s="10" t="s">
        <v>9</v>
      </c>
      <c r="G27" s="7">
        <f>G13+G18+G21</f>
        <v>228000</v>
      </c>
      <c r="H27" s="347"/>
      <c r="I27" s="10" t="s">
        <v>9</v>
      </c>
      <c r="J27" s="7">
        <f>J13+J18+J21</f>
        <v>228000</v>
      </c>
      <c r="K27" s="347"/>
      <c r="L27" s="10" t="s">
        <v>9</v>
      </c>
      <c r="M27" s="7">
        <f>M13+M18+M21</f>
        <v>228000</v>
      </c>
      <c r="N27" s="344"/>
      <c r="O27" s="16"/>
      <c r="P27"/>
      <c r="S27"/>
    </row>
    <row r="28" spans="2:19" ht="15.75" thickBot="1" x14ac:dyDescent="0.3">
      <c r="B28" s="268"/>
      <c r="C28" s="10" t="s">
        <v>37</v>
      </c>
      <c r="D28" s="7">
        <f>D14+D19+D20</f>
        <v>910000</v>
      </c>
      <c r="E28" s="347"/>
      <c r="F28" s="10" t="s">
        <v>37</v>
      </c>
      <c r="G28" s="7">
        <f>G14+G19+G20</f>
        <v>910000</v>
      </c>
      <c r="H28" s="347"/>
      <c r="I28" s="10" t="s">
        <v>37</v>
      </c>
      <c r="J28" s="7">
        <f>J14+J19+J20</f>
        <v>910000</v>
      </c>
      <c r="K28" s="347"/>
      <c r="L28" s="10" t="s">
        <v>37</v>
      </c>
      <c r="M28" s="7">
        <f>M14+M19+M20</f>
        <v>910000</v>
      </c>
      <c r="N28" s="344"/>
      <c r="O28" s="16"/>
      <c r="P28"/>
      <c r="S28"/>
    </row>
    <row r="29" spans="2:19" ht="15.75" thickBot="1" x14ac:dyDescent="0.3">
      <c r="B29" s="268"/>
      <c r="C29" s="356" t="s">
        <v>7</v>
      </c>
      <c r="D29" s="30">
        <f>D28/D27</f>
        <v>3.9912280701754388</v>
      </c>
      <c r="E29" s="347"/>
      <c r="F29" s="356" t="s">
        <v>7</v>
      </c>
      <c r="G29" s="30">
        <f>G28/G27</f>
        <v>3.9912280701754388</v>
      </c>
      <c r="H29" s="347"/>
      <c r="I29" s="356" t="s">
        <v>7</v>
      </c>
      <c r="J29" s="30">
        <f>J28/J27</f>
        <v>3.9912280701754388</v>
      </c>
      <c r="K29" s="347"/>
      <c r="L29" s="356" t="s">
        <v>7</v>
      </c>
      <c r="M29" s="30">
        <f>M28/M27</f>
        <v>3.9912280701754388</v>
      </c>
      <c r="N29" s="344"/>
      <c r="O29" s="16"/>
    </row>
    <row r="30" spans="2:19" ht="15.75" thickBot="1" x14ac:dyDescent="0.3">
      <c r="B30" s="268"/>
      <c r="C30" s="355" t="s">
        <v>100</v>
      </c>
      <c r="D30" s="7">
        <f>('Start Financials'!$D$11-'Planning Flowchart 1 '!D29)*'Planning Flowchart 1 '!D27</f>
        <v>457999.99999999994</v>
      </c>
      <c r="E30" s="206"/>
      <c r="F30" s="355" t="s">
        <v>100</v>
      </c>
      <c r="G30" s="7">
        <f>('Start Financials'!$D$11-'Planning Flowchart 1 '!G29)*'Planning Flowchart 1 '!G27</f>
        <v>457999.99999999994</v>
      </c>
      <c r="H30" s="206"/>
      <c r="I30" s="355" t="s">
        <v>100</v>
      </c>
      <c r="J30" s="7">
        <f>('Start Financials'!$D$11-'Planning Flowchart 1 '!J29)*'Planning Flowchart 1 '!J27</f>
        <v>457999.99999999994</v>
      </c>
      <c r="K30" s="206"/>
      <c r="L30" s="355" t="s">
        <v>100</v>
      </c>
      <c r="M30" s="7">
        <f>('Start Financials'!$D$11-'Planning Flowchart 1 '!M29)*'Planning Flowchart 1 '!M27</f>
        <v>457999.99999999994</v>
      </c>
      <c r="N30" s="344"/>
      <c r="O30" s="16"/>
      <c r="R30" t="s">
        <v>101</v>
      </c>
    </row>
    <row r="31" spans="2:19" ht="15.75" thickBot="1" x14ac:dyDescent="0.3">
      <c r="B31" s="268"/>
      <c r="C31" s="347"/>
      <c r="D31" s="347"/>
      <c r="E31" s="347"/>
      <c r="F31" s="347"/>
      <c r="G31" s="347"/>
      <c r="H31" s="347"/>
      <c r="I31" s="347"/>
      <c r="J31" s="347"/>
      <c r="K31" s="347"/>
      <c r="L31" s="347"/>
      <c r="M31" s="347"/>
      <c r="N31" s="344"/>
      <c r="O31" s="16"/>
    </row>
    <row r="32" spans="2:19" s="16" customFormat="1" ht="20.100000000000001" customHeight="1" thickBot="1" x14ac:dyDescent="0.3">
      <c r="B32" s="377"/>
      <c r="C32" s="373" t="s">
        <v>207</v>
      </c>
      <c r="D32" s="370" t="str">
        <f>IF(D24&gt;D10,"7 to 9",IF(D24=D10,"4 to 6","1 to 3"))</f>
        <v>7 to 9</v>
      </c>
      <c r="E32" s="206"/>
      <c r="F32" s="373" t="s">
        <v>207</v>
      </c>
      <c r="G32" s="370" t="str">
        <f>IF(G24&gt;G10,"7 to 9",IF(G24=G10,"4 to 6","1 to 3"))</f>
        <v>4 to 6</v>
      </c>
      <c r="H32" s="206"/>
      <c r="I32" s="373" t="s">
        <v>207</v>
      </c>
      <c r="J32" s="370" t="str">
        <f>IF(J24&gt;J10,"7 to 9",IF(J24=J10,"4 to 6","1 to 3"))</f>
        <v>4 to 6</v>
      </c>
      <c r="K32" s="206"/>
      <c r="L32" s="373" t="s">
        <v>207</v>
      </c>
      <c r="M32" s="370" t="str">
        <f>IF(M24&gt;M10,"7 to 9",IF(M24=M10,"4 to 6","1 to 3"))</f>
        <v>4 to 6</v>
      </c>
      <c r="N32" s="203"/>
      <c r="P32" s="202"/>
      <c r="S32" s="202"/>
    </row>
    <row r="33" spans="2:19" s="16" customFormat="1" ht="20.100000000000001" customHeight="1" thickBot="1" x14ac:dyDescent="0.3">
      <c r="B33" s="377"/>
      <c r="C33" s="373" t="s">
        <v>208</v>
      </c>
      <c r="D33" s="374" t="str">
        <f>IF(D29='Start Financials'!D10,"2 or 5 or 8",IF(D29&lt;'Start Financials'!D10,"3 or 6 or 9","1 or 4 or 7"))</f>
        <v>2 or 5 or 8</v>
      </c>
      <c r="E33" s="206"/>
      <c r="F33" s="373" t="s">
        <v>208</v>
      </c>
      <c r="G33" s="374" t="str">
        <f>IF(G29=D29, "2 or 5 or 8",IF(D29&lt;D29,"3 or 6 or 9","1 or 4 or 7"))</f>
        <v>2 or 5 or 8</v>
      </c>
      <c r="H33" s="206"/>
      <c r="I33" s="373" t="s">
        <v>208</v>
      </c>
      <c r="J33" s="374" t="str">
        <f>IF(J29=G29, "2 or 5 or 8",IF(G29&lt;G29,"3 or 6 or 9","1 or 4 or 7"))</f>
        <v>2 or 5 or 8</v>
      </c>
      <c r="K33" s="206"/>
      <c r="L33" s="373" t="s">
        <v>208</v>
      </c>
      <c r="M33" s="374" t="str">
        <f>IF(M29=J29, "2 or 5 or 8",IF(J29&lt;J29,"3 or 6 or 9","1 or 4 or 7"))</f>
        <v>2 or 5 or 8</v>
      </c>
      <c r="N33" s="203"/>
      <c r="P33" s="202"/>
      <c r="S33" s="202"/>
    </row>
    <row r="34" spans="2:19" s="16" customFormat="1" ht="20.100000000000001" customHeight="1" thickBot="1" x14ac:dyDescent="0.3">
      <c r="B34" s="5"/>
      <c r="C34" s="375"/>
      <c r="D34" s="376"/>
      <c r="E34" s="205"/>
      <c r="F34" s="375"/>
      <c r="G34" s="372"/>
      <c r="H34" s="205"/>
      <c r="I34" s="375"/>
      <c r="J34" s="372"/>
      <c r="K34" s="205"/>
      <c r="L34" s="371"/>
      <c r="M34" s="372"/>
      <c r="N34" s="204"/>
      <c r="P34" s="202"/>
      <c r="S34" s="202"/>
    </row>
    <row r="35" spans="2:19" ht="15.75" thickBot="1" x14ac:dyDescent="0.3">
      <c r="B35" s="345"/>
      <c r="C35" s="345"/>
      <c r="D35" s="345"/>
      <c r="E35" s="345"/>
      <c r="F35" s="345"/>
      <c r="G35" s="345"/>
      <c r="H35" s="345"/>
      <c r="I35" s="345"/>
      <c r="J35" s="345"/>
      <c r="K35" s="345"/>
      <c r="L35" s="345"/>
      <c r="M35" s="345"/>
      <c r="N35" s="345"/>
    </row>
    <row r="36" spans="2:19" ht="9.9499999999999993" customHeight="1" x14ac:dyDescent="0.25">
      <c r="B36" s="225" t="s">
        <v>90</v>
      </c>
      <c r="C36" s="226"/>
      <c r="D36" s="226"/>
      <c r="E36" s="226"/>
      <c r="F36" s="226"/>
      <c r="G36" s="226"/>
      <c r="H36" s="226"/>
      <c r="I36" s="226"/>
      <c r="J36" s="357" t="s">
        <v>204</v>
      </c>
      <c r="K36" s="358"/>
      <c r="L36" s="358"/>
      <c r="M36" s="369">
        <f>SUM(D8,G8,J8,M8)</f>
        <v>3</v>
      </c>
      <c r="N36" s="364"/>
    </row>
    <row r="37" spans="2:19" ht="9.9499999999999993" customHeight="1" x14ac:dyDescent="0.25">
      <c r="B37" s="228"/>
      <c r="C37" s="229"/>
      <c r="D37" s="229"/>
      <c r="E37" s="229"/>
      <c r="F37" s="229"/>
      <c r="G37" s="229"/>
      <c r="H37" s="229"/>
      <c r="I37" s="229"/>
      <c r="J37" s="359"/>
      <c r="K37" s="360"/>
      <c r="L37" s="360"/>
      <c r="M37" s="365"/>
      <c r="N37" s="366"/>
    </row>
    <row r="38" spans="2:19" ht="9.9499999999999993" customHeight="1" x14ac:dyDescent="0.25">
      <c r="B38" s="228"/>
      <c r="C38" s="229"/>
      <c r="D38" s="229"/>
      <c r="E38" s="229"/>
      <c r="F38" s="229"/>
      <c r="G38" s="229"/>
      <c r="H38" s="229"/>
      <c r="I38" s="229"/>
      <c r="J38" s="359"/>
      <c r="K38" s="360"/>
      <c r="L38" s="360"/>
      <c r="M38" s="365"/>
      <c r="N38" s="366"/>
    </row>
    <row r="39" spans="2:19" ht="9.9499999999999993" customHeight="1" thickBot="1" x14ac:dyDescent="0.3">
      <c r="B39" s="231"/>
      <c r="C39" s="232"/>
      <c r="D39" s="232"/>
      <c r="E39" s="232"/>
      <c r="F39" s="232"/>
      <c r="G39" s="232"/>
      <c r="H39" s="232"/>
      <c r="I39" s="232"/>
      <c r="J39" s="361"/>
      <c r="K39" s="362"/>
      <c r="L39" s="362"/>
      <c r="M39" s="367"/>
      <c r="N39" s="368"/>
    </row>
    <row r="44" spans="2:19" x14ac:dyDescent="0.25">
      <c r="M44" s="1" t="s">
        <v>12</v>
      </c>
    </row>
  </sheetData>
  <sheetProtection algorithmName="SHA-512" hashValue="XQG32nkTB/PDH6JD/MTmRHfS3Nn5zUjUHtS1wEUelfsx00WshIz2skjZl9zImr9+lVzrveyYMc8o7GWgiV02Sg==" saltValue="40/lXWTONrrNeyPU+t4MHA==" spinCount="100000" sheet="1" formatColumns="0" selectLockedCells="1"/>
  <mergeCells count="16">
    <mergeCell ref="J36:L39"/>
    <mergeCell ref="M36:N39"/>
    <mergeCell ref="L3:M3"/>
    <mergeCell ref="A1:N1"/>
    <mergeCell ref="C3:D3"/>
    <mergeCell ref="F3:G3"/>
    <mergeCell ref="I3:J3"/>
    <mergeCell ref="B3:B31"/>
    <mergeCell ref="N3:N31"/>
    <mergeCell ref="C31:M31"/>
    <mergeCell ref="K3:K29"/>
    <mergeCell ref="H4:H29"/>
    <mergeCell ref="E3:E29"/>
    <mergeCell ref="B2:N2"/>
    <mergeCell ref="B35:N35"/>
    <mergeCell ref="B36:I39"/>
  </mergeCells>
  <conditionalFormatting sqref="D30">
    <cfRule type="expression" dxfId="23" priority="4">
      <formula>$D$30&lt;50000</formula>
    </cfRule>
  </conditionalFormatting>
  <conditionalFormatting sqref="G30">
    <cfRule type="expression" dxfId="22" priority="3">
      <formula>$D$30&lt;50000</formula>
    </cfRule>
  </conditionalFormatting>
  <conditionalFormatting sqref="J30">
    <cfRule type="expression" dxfId="21" priority="2">
      <formula>$D$30&lt;50000</formula>
    </cfRule>
  </conditionalFormatting>
  <conditionalFormatting sqref="M30">
    <cfRule type="expression" dxfId="20" priority="1">
      <formula>$D$30&lt;50000</formula>
    </cfRule>
  </conditionalFormatting>
  <pageMargins left="0.7" right="0.7" top="0.75" bottom="0.75" header="0.3" footer="0.3"/>
  <pageSetup paperSize="9" orientation="landscape" horizontalDpi="0" verticalDpi="0" r:id="rId1"/>
  <legacyDrawing r:id="rId2"/>
  <extLst>
    <ext xmlns:x14="http://schemas.microsoft.com/office/spreadsheetml/2009/9/main" uri="{78C0D931-6437-407d-A8EE-F0AAD7539E65}">
      <x14:conditionalFormattings>
        <x14:conditionalFormatting xmlns:xm="http://schemas.microsoft.com/office/excel/2006/main">
          <x14:cfRule type="cellIs" priority="8" operator="greaterThan" id="{637CEE75-603C-4A8C-842B-56DF167CC18A}">
            <xm:f>'Start Financials'!$D$11</xm:f>
            <x14:dxf>
              <font>
                <color auto="1"/>
              </font>
              <fill>
                <patternFill>
                  <bgColor rgb="FFFF0000"/>
                </patternFill>
              </fill>
            </x14:dxf>
          </x14:cfRule>
          <xm:sqref>G29</xm:sqref>
        </x14:conditionalFormatting>
        <x14:conditionalFormatting xmlns:xm="http://schemas.microsoft.com/office/excel/2006/main">
          <x14:cfRule type="cellIs" priority="7" operator="greaterThan" id="{B6DDA6AD-48A6-4649-AE78-4F188782D012}">
            <xm:f>'Start Financials'!$D$11</xm:f>
            <x14:dxf>
              <font>
                <color auto="1"/>
              </font>
              <fill>
                <patternFill>
                  <bgColor rgb="FFFF0000"/>
                </patternFill>
              </fill>
            </x14:dxf>
          </x14:cfRule>
          <xm:sqref>J29</xm:sqref>
        </x14:conditionalFormatting>
        <x14:conditionalFormatting xmlns:xm="http://schemas.microsoft.com/office/excel/2006/main">
          <x14:cfRule type="cellIs" priority="6" operator="greaterThan" id="{D468880C-8E4B-4D71-AF66-49E1D1B3A54D}">
            <xm:f>'Start Financials'!$D$11</xm:f>
            <x14:dxf>
              <font>
                <color auto="1"/>
              </font>
              <fill>
                <patternFill>
                  <bgColor rgb="FFFF0000"/>
                </patternFill>
              </fill>
            </x14:dxf>
          </x14:cfRule>
          <xm:sqref>M29</xm:sqref>
        </x14:conditionalFormatting>
        <x14:conditionalFormatting xmlns:xm="http://schemas.microsoft.com/office/excel/2006/main">
          <x14:cfRule type="cellIs" priority="5" operator="greaterThan" id="{D133BD25-DAA0-49FB-B0C9-7B2F7DA37E58}">
            <xm:f>'Start Financials'!$D$11</xm:f>
            <x14:dxf>
              <font>
                <color auto="1"/>
              </font>
              <fill>
                <patternFill>
                  <bgColor rgb="FFFF0000"/>
                </patternFill>
              </fill>
            </x14:dxf>
          </x14:cfRule>
          <xm:sqref>D29</xm:sqref>
        </x14:conditionalFormatting>
      </x14:conditionalFormattings>
    </ext>
  </extLst>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76B5F4-5761-4F8E-8720-6609FC61BD3D}">
  <dimension ref="A1:S43"/>
  <sheetViews>
    <sheetView showGridLines="0" showZeros="0" zoomScale="85" zoomScaleNormal="85" workbookViewId="0">
      <selection activeCell="D4" sqref="D4"/>
    </sheetView>
  </sheetViews>
  <sheetFormatPr defaultRowHeight="15" x14ac:dyDescent="0.25"/>
  <cols>
    <col min="1" max="2" width="3.5703125" customWidth="1"/>
    <col min="3" max="3" width="21.7109375" customWidth="1"/>
    <col min="4" max="4" width="12.28515625" style="1" customWidth="1"/>
    <col min="5" max="5" width="3.5703125" customWidth="1"/>
    <col min="6" max="6" width="21.7109375" customWidth="1"/>
    <col min="7" max="7" width="12.28515625" style="1" customWidth="1"/>
    <col min="8" max="8" width="3.5703125" customWidth="1"/>
    <col min="9" max="9" width="21.7109375" customWidth="1"/>
    <col min="10" max="10" width="12.28515625" style="1" customWidth="1"/>
    <col min="11" max="11" width="3.5703125" customWidth="1"/>
    <col min="12" max="12" width="21.7109375" customWidth="1"/>
    <col min="13" max="13" width="12.28515625" style="1" customWidth="1"/>
    <col min="14" max="14" width="3.5703125" customWidth="1"/>
    <col min="15" max="15" width="11.5703125" customWidth="1"/>
    <col min="16" max="16" width="12.28515625" style="1" customWidth="1"/>
    <col min="17" max="17" width="3.5703125" customWidth="1"/>
    <col min="18" max="18" width="11.5703125" customWidth="1"/>
    <col min="19" max="19" width="12.28515625" style="1" customWidth="1"/>
    <col min="20" max="20" width="4" customWidth="1"/>
  </cols>
  <sheetData>
    <row r="1" spans="1:19" ht="23.25" x14ac:dyDescent="0.25">
      <c r="A1" s="341" t="s">
        <v>83</v>
      </c>
      <c r="B1" s="342"/>
      <c r="C1" s="342"/>
      <c r="D1" s="342"/>
      <c r="E1" s="342"/>
      <c r="F1" s="342"/>
      <c r="G1" s="342"/>
      <c r="H1" s="342"/>
      <c r="I1" s="342"/>
      <c r="J1" s="342"/>
      <c r="K1" s="342"/>
      <c r="L1" s="342"/>
      <c r="M1" s="342"/>
      <c r="N1" s="342"/>
      <c r="O1" s="16"/>
    </row>
    <row r="2" spans="1:19" ht="15.75" thickBot="1" x14ac:dyDescent="0.3">
      <c r="B2" s="345"/>
      <c r="C2" s="345"/>
      <c r="D2" s="345"/>
      <c r="E2" s="345"/>
      <c r="F2" s="345"/>
      <c r="G2" s="345"/>
      <c r="H2" s="345"/>
      <c r="I2" s="345"/>
      <c r="J2" s="345"/>
      <c r="K2" s="345"/>
      <c r="L2" s="345"/>
      <c r="M2" s="345"/>
      <c r="N2" s="345"/>
      <c r="O2" s="16"/>
    </row>
    <row r="3" spans="1:19" ht="14.25" customHeight="1" thickBot="1" x14ac:dyDescent="0.3">
      <c r="B3" s="267"/>
      <c r="C3" s="348" t="s">
        <v>159</v>
      </c>
      <c r="D3" s="348"/>
      <c r="E3" s="346"/>
      <c r="F3" s="348" t="s">
        <v>160</v>
      </c>
      <c r="G3" s="348"/>
      <c r="H3" s="13"/>
      <c r="I3" s="340" t="s">
        <v>161</v>
      </c>
      <c r="J3" s="340"/>
      <c r="K3" s="346"/>
      <c r="L3" s="340" t="s">
        <v>162</v>
      </c>
      <c r="M3" s="340"/>
      <c r="N3" s="343"/>
      <c r="O3" s="16"/>
    </row>
    <row r="4" spans="1:19" x14ac:dyDescent="0.25">
      <c r="B4" s="268"/>
      <c r="C4" s="353" t="s">
        <v>184</v>
      </c>
      <c r="D4" s="183" t="s">
        <v>12</v>
      </c>
      <c r="E4" s="347"/>
      <c r="F4" s="353" t="s">
        <v>184</v>
      </c>
      <c r="G4" s="183" t="s">
        <v>12</v>
      </c>
      <c r="H4" s="347"/>
      <c r="I4" s="353" t="s">
        <v>184</v>
      </c>
      <c r="J4" s="183" t="s">
        <v>12</v>
      </c>
      <c r="K4" s="347"/>
      <c r="L4" s="353" t="s">
        <v>184</v>
      </c>
      <c r="M4" s="183" t="s">
        <v>12</v>
      </c>
      <c r="N4" s="344"/>
      <c r="O4" s="16"/>
    </row>
    <row r="5" spans="1:19" x14ac:dyDescent="0.25">
      <c r="B5" s="268"/>
      <c r="C5" s="352" t="s">
        <v>181</v>
      </c>
      <c r="D5" s="184" t="s">
        <v>12</v>
      </c>
      <c r="E5" s="347"/>
      <c r="F5" s="352" t="s">
        <v>181</v>
      </c>
      <c r="G5" s="184" t="s">
        <v>12</v>
      </c>
      <c r="H5" s="347"/>
      <c r="I5" s="352" t="s">
        <v>181</v>
      </c>
      <c r="J5" s="184" t="s">
        <v>12</v>
      </c>
      <c r="K5" s="347"/>
      <c r="L5" s="352" t="s">
        <v>181</v>
      </c>
      <c r="M5" s="184" t="s">
        <v>12</v>
      </c>
      <c r="N5" s="344"/>
      <c r="O5" s="16"/>
    </row>
    <row r="6" spans="1:19" x14ac:dyDescent="0.25">
      <c r="B6" s="268"/>
      <c r="C6" s="352" t="s">
        <v>182</v>
      </c>
      <c r="D6" s="184"/>
      <c r="E6" s="347"/>
      <c r="F6" s="352" t="s">
        <v>182</v>
      </c>
      <c r="G6" s="184"/>
      <c r="H6" s="347"/>
      <c r="I6" s="352" t="s">
        <v>182</v>
      </c>
      <c r="J6" s="184"/>
      <c r="K6" s="347"/>
      <c r="L6" s="352" t="s">
        <v>182</v>
      </c>
      <c r="M6" s="184"/>
      <c r="N6" s="344"/>
      <c r="O6" s="16"/>
    </row>
    <row r="7" spans="1:19" x14ac:dyDescent="0.25">
      <c r="B7" s="268"/>
      <c r="C7" s="354" t="s">
        <v>183</v>
      </c>
      <c r="D7" s="184"/>
      <c r="E7" s="347"/>
      <c r="F7" s="354" t="s">
        <v>183</v>
      </c>
      <c r="G7" s="184"/>
      <c r="H7" s="347"/>
      <c r="I7" s="354" t="s">
        <v>183</v>
      </c>
      <c r="J7" s="184"/>
      <c r="K7" s="347"/>
      <c r="L7" s="354" t="s">
        <v>183</v>
      </c>
      <c r="M7" s="184"/>
      <c r="N7" s="344"/>
      <c r="O7" s="16"/>
    </row>
    <row r="8" spans="1:19" ht="15.75" thickBot="1" x14ac:dyDescent="0.3">
      <c r="B8" s="268"/>
      <c r="C8" s="182" t="s">
        <v>19</v>
      </c>
      <c r="D8" s="363">
        <v>0</v>
      </c>
      <c r="E8" s="347"/>
      <c r="F8" s="182" t="s">
        <v>19</v>
      </c>
      <c r="G8" s="363">
        <v>0</v>
      </c>
      <c r="H8" s="347"/>
      <c r="I8" s="182" t="s">
        <v>19</v>
      </c>
      <c r="J8" s="363">
        <v>0</v>
      </c>
      <c r="K8" s="347"/>
      <c r="L8" s="182" t="s">
        <v>19</v>
      </c>
      <c r="M8" s="363">
        <v>0</v>
      </c>
      <c r="N8" s="344"/>
      <c r="O8" s="16"/>
      <c r="P8"/>
      <c r="S8"/>
    </row>
    <row r="9" spans="1:19" ht="15.75" thickBot="1" x14ac:dyDescent="0.3">
      <c r="B9" s="268"/>
      <c r="C9" s="16"/>
      <c r="D9" s="202"/>
      <c r="E9" s="347"/>
      <c r="F9" s="16"/>
      <c r="G9" s="202"/>
      <c r="H9" s="347"/>
      <c r="I9" s="16"/>
      <c r="J9" s="202"/>
      <c r="K9" s="347"/>
      <c r="L9" s="16"/>
      <c r="M9" s="202"/>
      <c r="N9" s="344"/>
      <c r="O9" s="16"/>
      <c r="P9"/>
      <c r="S9"/>
    </row>
    <row r="10" spans="1:19" ht="15.75" thickBot="1" x14ac:dyDescent="0.3">
      <c r="B10" s="268"/>
      <c r="C10" s="10" t="s">
        <v>15</v>
      </c>
      <c r="D10" s="7">
        <f>'Planning Flowchart 1 '!M24</f>
        <v>169000</v>
      </c>
      <c r="E10" s="347"/>
      <c r="F10" s="10" t="s">
        <v>15</v>
      </c>
      <c r="G10" s="7">
        <f>D24</f>
        <v>169000</v>
      </c>
      <c r="H10" s="347"/>
      <c r="I10" s="10" t="s">
        <v>15</v>
      </c>
      <c r="J10" s="7">
        <f>G24</f>
        <v>169000</v>
      </c>
      <c r="K10" s="347"/>
      <c r="L10" s="10" t="s">
        <v>15</v>
      </c>
      <c r="M10" s="7">
        <f>J24</f>
        <v>169000</v>
      </c>
      <c r="N10" s="344"/>
      <c r="O10" s="16"/>
      <c r="P10"/>
      <c r="S10"/>
    </row>
    <row r="11" spans="1:19" ht="15.75" thickBot="1" x14ac:dyDescent="0.3">
      <c r="B11" s="268"/>
      <c r="C11" s="10" t="s">
        <v>34</v>
      </c>
      <c r="D11" s="7">
        <f>'Planning Flowchart 1 '!M25</f>
        <v>68000</v>
      </c>
      <c r="E11" s="347"/>
      <c r="F11" s="10" t="s">
        <v>34</v>
      </c>
      <c r="G11" s="7">
        <f>D25</f>
        <v>68000</v>
      </c>
      <c r="H11" s="347"/>
      <c r="I11" s="10" t="s">
        <v>34</v>
      </c>
      <c r="J11" s="7">
        <f>G25</f>
        <v>68000</v>
      </c>
      <c r="K11" s="347"/>
      <c r="L11" s="10" t="s">
        <v>34</v>
      </c>
      <c r="M11" s="7">
        <f>J25</f>
        <v>68000</v>
      </c>
      <c r="N11" s="344"/>
      <c r="O11" s="16"/>
      <c r="P11"/>
      <c r="S11"/>
    </row>
    <row r="12" spans="1:19" ht="15.75" thickBot="1" x14ac:dyDescent="0.3">
      <c r="B12" s="268"/>
      <c r="C12" s="10" t="s">
        <v>13</v>
      </c>
      <c r="D12" s="7">
        <f>'Planning Flowchart 1 '!M26</f>
        <v>-13000</v>
      </c>
      <c r="E12" s="347"/>
      <c r="F12" s="10" t="s">
        <v>13</v>
      </c>
      <c r="G12" s="7">
        <f>D26</f>
        <v>-13000</v>
      </c>
      <c r="H12" s="347"/>
      <c r="I12" s="10" t="s">
        <v>13</v>
      </c>
      <c r="J12" s="7">
        <f>G26</f>
        <v>-13000</v>
      </c>
      <c r="K12" s="347"/>
      <c r="L12" s="10" t="s">
        <v>13</v>
      </c>
      <c r="M12" s="7">
        <f>J26</f>
        <v>-13000</v>
      </c>
      <c r="N12" s="344"/>
      <c r="O12" s="16"/>
      <c r="P12"/>
      <c r="S12"/>
    </row>
    <row r="13" spans="1:19" ht="15.75" thickBot="1" x14ac:dyDescent="0.3">
      <c r="B13" s="268"/>
      <c r="C13" s="10" t="s">
        <v>38</v>
      </c>
      <c r="D13" s="7">
        <f>'Planning Flowchart 1 '!M27</f>
        <v>228000</v>
      </c>
      <c r="E13" s="347"/>
      <c r="F13" s="10" t="s">
        <v>18</v>
      </c>
      <c r="G13" s="7">
        <f>D27</f>
        <v>228000</v>
      </c>
      <c r="H13" s="347"/>
      <c r="I13" s="10" t="s">
        <v>18</v>
      </c>
      <c r="J13" s="7">
        <f>G27</f>
        <v>228000</v>
      </c>
      <c r="K13" s="347"/>
      <c r="L13" s="10" t="s">
        <v>18</v>
      </c>
      <c r="M13" s="7">
        <f>J27</f>
        <v>228000</v>
      </c>
      <c r="N13" s="344"/>
      <c r="O13" s="16"/>
      <c r="P13"/>
      <c r="S13"/>
    </row>
    <row r="14" spans="1:19" ht="15.75" thickBot="1" x14ac:dyDescent="0.3">
      <c r="B14" s="268"/>
      <c r="C14" s="10" t="s">
        <v>16</v>
      </c>
      <c r="D14" s="7">
        <f>'Planning Flowchart 1 '!M28</f>
        <v>910000</v>
      </c>
      <c r="E14" s="347"/>
      <c r="F14" s="10" t="s">
        <v>16</v>
      </c>
      <c r="G14" s="7">
        <f>D28</f>
        <v>910000</v>
      </c>
      <c r="H14" s="347"/>
      <c r="I14" s="10" t="s">
        <v>16</v>
      </c>
      <c r="J14" s="7">
        <f>G28</f>
        <v>910000</v>
      </c>
      <c r="K14" s="347"/>
      <c r="L14" s="10" t="s">
        <v>16</v>
      </c>
      <c r="M14" s="7">
        <f>J28</f>
        <v>910000</v>
      </c>
      <c r="N14" s="344"/>
      <c r="O14" s="16"/>
      <c r="P14"/>
      <c r="S14"/>
    </row>
    <row r="15" spans="1:19" ht="15.75" thickBot="1" x14ac:dyDescent="0.3">
      <c r="B15" s="268"/>
      <c r="C15" s="139"/>
      <c r="D15" s="115"/>
      <c r="E15" s="347"/>
      <c r="F15" s="139"/>
      <c r="G15" s="115"/>
      <c r="H15" s="347"/>
      <c r="I15" s="139"/>
      <c r="J15" s="115"/>
      <c r="K15" s="347"/>
      <c r="L15" s="139"/>
      <c r="M15" s="115"/>
      <c r="N15" s="344"/>
      <c r="O15" s="16"/>
      <c r="P15"/>
      <c r="S15"/>
    </row>
    <row r="16" spans="1:19" ht="15.75" thickBot="1" x14ac:dyDescent="0.3">
      <c r="B16" s="268"/>
      <c r="C16" s="350" t="s">
        <v>168</v>
      </c>
      <c r="D16" s="9">
        <v>0</v>
      </c>
      <c r="E16" s="347"/>
      <c r="F16" s="350" t="s">
        <v>168</v>
      </c>
      <c r="G16" s="9">
        <v>0</v>
      </c>
      <c r="H16" s="347"/>
      <c r="I16" s="350" t="s">
        <v>168</v>
      </c>
      <c r="J16" s="9">
        <v>0</v>
      </c>
      <c r="K16" s="347"/>
      <c r="L16" s="350" t="s">
        <v>168</v>
      </c>
      <c r="M16" s="9">
        <v>0</v>
      </c>
      <c r="N16" s="344"/>
      <c r="O16" s="16"/>
      <c r="P16"/>
      <c r="S16"/>
    </row>
    <row r="17" spans="2:19" ht="15.75" thickBot="1" x14ac:dyDescent="0.3">
      <c r="B17" s="268"/>
      <c r="C17" s="349" t="s">
        <v>191</v>
      </c>
      <c r="D17" s="9"/>
      <c r="E17" s="347"/>
      <c r="F17" s="349" t="s">
        <v>191</v>
      </c>
      <c r="G17" s="9"/>
      <c r="H17" s="347"/>
      <c r="I17" s="349" t="s">
        <v>191</v>
      </c>
      <c r="J17" s="9"/>
      <c r="K17" s="347"/>
      <c r="L17" s="349" t="s">
        <v>191</v>
      </c>
      <c r="M17" s="9"/>
      <c r="N17" s="344"/>
      <c r="O17" s="16"/>
      <c r="P17"/>
      <c r="S17"/>
    </row>
    <row r="18" spans="2:19" ht="15.75" thickBot="1" x14ac:dyDescent="0.3">
      <c r="B18" s="268"/>
      <c r="C18" s="349" t="s">
        <v>209</v>
      </c>
      <c r="D18" s="9"/>
      <c r="E18" s="347"/>
      <c r="F18" s="349" t="s">
        <v>209</v>
      </c>
      <c r="G18" s="9"/>
      <c r="H18" s="347"/>
      <c r="I18" s="349" t="s">
        <v>209</v>
      </c>
      <c r="J18" s="9"/>
      <c r="K18" s="347"/>
      <c r="L18" s="349" t="s">
        <v>209</v>
      </c>
      <c r="M18" s="9"/>
      <c r="N18" s="344"/>
      <c r="O18" s="16"/>
      <c r="P18"/>
      <c r="S18"/>
    </row>
    <row r="19" spans="2:19" ht="15.75" thickBot="1" x14ac:dyDescent="0.3">
      <c r="B19" s="268"/>
      <c r="C19" s="351" t="s">
        <v>169</v>
      </c>
      <c r="D19" s="9"/>
      <c r="E19" s="347"/>
      <c r="F19" s="351" t="s">
        <v>169</v>
      </c>
      <c r="G19" s="9"/>
      <c r="H19" s="347"/>
      <c r="I19" s="351" t="s">
        <v>169</v>
      </c>
      <c r="J19" s="9"/>
      <c r="K19" s="347"/>
      <c r="L19" s="351" t="s">
        <v>169</v>
      </c>
      <c r="M19" s="9"/>
      <c r="N19" s="344"/>
      <c r="O19" s="16"/>
      <c r="P19"/>
      <c r="S19"/>
    </row>
    <row r="20" spans="2:19" ht="15.75" thickBot="1" x14ac:dyDescent="0.3">
      <c r="B20" s="268"/>
      <c r="C20" s="350" t="s">
        <v>170</v>
      </c>
      <c r="D20" s="9"/>
      <c r="E20" s="347"/>
      <c r="F20" s="350" t="s">
        <v>170</v>
      </c>
      <c r="G20" s="9"/>
      <c r="H20" s="347"/>
      <c r="I20" s="350" t="s">
        <v>170</v>
      </c>
      <c r="J20" s="9"/>
      <c r="K20" s="347"/>
      <c r="L20" s="350" t="s">
        <v>170</v>
      </c>
      <c r="M20" s="9"/>
      <c r="N20" s="344"/>
      <c r="O20" s="16"/>
      <c r="P20"/>
      <c r="S20"/>
    </row>
    <row r="21" spans="2:19" ht="15.75" thickBot="1" x14ac:dyDescent="0.3">
      <c r="B21" s="268"/>
      <c r="C21" s="350" t="s">
        <v>172</v>
      </c>
      <c r="D21" s="9"/>
      <c r="E21" s="347"/>
      <c r="F21" s="350" t="s">
        <v>172</v>
      </c>
      <c r="G21" s="9"/>
      <c r="H21" s="347"/>
      <c r="I21" s="350" t="s">
        <v>172</v>
      </c>
      <c r="J21" s="9"/>
      <c r="K21" s="347"/>
      <c r="L21" s="350" t="s">
        <v>172</v>
      </c>
      <c r="M21" s="9"/>
      <c r="N21" s="344"/>
      <c r="O21" s="16"/>
      <c r="P21"/>
      <c r="S21"/>
    </row>
    <row r="22" spans="2:19" ht="15.75" thickBot="1" x14ac:dyDescent="0.3">
      <c r="B22" s="268"/>
      <c r="C22" s="350" t="s">
        <v>171</v>
      </c>
      <c r="D22" s="9"/>
      <c r="E22" s="347"/>
      <c r="F22" s="350" t="s">
        <v>171</v>
      </c>
      <c r="G22" s="9"/>
      <c r="H22" s="347"/>
      <c r="I22" s="350" t="s">
        <v>171</v>
      </c>
      <c r="J22" s="9"/>
      <c r="K22" s="347"/>
      <c r="L22" s="350" t="s">
        <v>171</v>
      </c>
      <c r="M22" s="9"/>
      <c r="N22" s="344"/>
      <c r="O22" s="16"/>
      <c r="P22"/>
      <c r="S22"/>
    </row>
    <row r="23" spans="2:19" ht="15.75" thickBot="1" x14ac:dyDescent="0.3">
      <c r="B23" s="268"/>
      <c r="C23" s="140"/>
      <c r="D23" s="16"/>
      <c r="E23" s="347"/>
      <c r="F23" s="140"/>
      <c r="G23" s="16"/>
      <c r="H23" s="347"/>
      <c r="I23" s="140"/>
      <c r="J23" s="16"/>
      <c r="K23" s="347"/>
      <c r="L23" s="140"/>
      <c r="M23" s="16"/>
      <c r="N23" s="344"/>
      <c r="O23" s="16"/>
      <c r="P23"/>
      <c r="S23"/>
    </row>
    <row r="24" spans="2:19" ht="15.75" thickBot="1" x14ac:dyDescent="0.3">
      <c r="B24" s="268"/>
      <c r="C24" s="355" t="s">
        <v>8</v>
      </c>
      <c r="D24" s="7">
        <f>+D10+D17+D20-D22</f>
        <v>169000</v>
      </c>
      <c r="E24" s="347"/>
      <c r="F24" s="355" t="s">
        <v>8</v>
      </c>
      <c r="G24" s="7">
        <f>+G10+G17+G20-G22</f>
        <v>169000</v>
      </c>
      <c r="H24" s="347"/>
      <c r="I24" s="355" t="s">
        <v>8</v>
      </c>
      <c r="J24" s="7">
        <f>+J10+J17+J20-J22</f>
        <v>169000</v>
      </c>
      <c r="K24" s="347"/>
      <c r="L24" s="355" t="s">
        <v>8</v>
      </c>
      <c r="M24" s="7">
        <f>+M10+M17+M20-M22</f>
        <v>169000</v>
      </c>
      <c r="N24" s="344"/>
      <c r="O24" s="16"/>
      <c r="P24"/>
      <c r="S24"/>
    </row>
    <row r="25" spans="2:19" ht="15.75" thickBot="1" x14ac:dyDescent="0.3">
      <c r="B25" s="268"/>
      <c r="C25" s="10" t="s">
        <v>35</v>
      </c>
      <c r="D25" s="8">
        <f>D11+D21</f>
        <v>68000</v>
      </c>
      <c r="E25" s="347"/>
      <c r="F25" s="10" t="s">
        <v>35</v>
      </c>
      <c r="G25" s="8">
        <f>G11+G21</f>
        <v>68000</v>
      </c>
      <c r="H25" s="347"/>
      <c r="I25" s="10" t="s">
        <v>35</v>
      </c>
      <c r="J25" s="8">
        <f>J11+J21</f>
        <v>68000</v>
      </c>
      <c r="K25" s="347"/>
      <c r="L25" s="10" t="s">
        <v>35</v>
      </c>
      <c r="M25" s="8">
        <f>M11+M21</f>
        <v>68000</v>
      </c>
      <c r="N25" s="344"/>
      <c r="O25" s="16"/>
      <c r="P25"/>
      <c r="S25"/>
    </row>
    <row r="26" spans="2:19" ht="15.75" thickBot="1" x14ac:dyDescent="0.3">
      <c r="B26" s="268"/>
      <c r="C26" s="10" t="s">
        <v>36</v>
      </c>
      <c r="D26" s="8">
        <f>D12+D16</f>
        <v>-13000</v>
      </c>
      <c r="E26" s="347"/>
      <c r="F26" s="10" t="s">
        <v>36</v>
      </c>
      <c r="G26" s="8">
        <f>G12+G16</f>
        <v>-13000</v>
      </c>
      <c r="H26" s="347"/>
      <c r="I26" s="10" t="s">
        <v>36</v>
      </c>
      <c r="J26" s="8">
        <f>J12+J16</f>
        <v>-13000</v>
      </c>
      <c r="K26" s="347"/>
      <c r="L26" s="10" t="s">
        <v>36</v>
      </c>
      <c r="M26" s="8">
        <f>M12+M16</f>
        <v>-13000</v>
      </c>
      <c r="N26" s="344"/>
      <c r="O26" s="16"/>
      <c r="P26"/>
      <c r="S26"/>
    </row>
    <row r="27" spans="2:19" ht="15.75" thickBot="1" x14ac:dyDescent="0.3">
      <c r="B27" s="268"/>
      <c r="C27" s="10" t="s">
        <v>9</v>
      </c>
      <c r="D27" s="7">
        <f>D13+D18+D21</f>
        <v>228000</v>
      </c>
      <c r="E27" s="347"/>
      <c r="F27" s="10" t="s">
        <v>9</v>
      </c>
      <c r="G27" s="7">
        <f>G13+G18+G21</f>
        <v>228000</v>
      </c>
      <c r="H27" s="347"/>
      <c r="I27" s="10" t="s">
        <v>9</v>
      </c>
      <c r="J27" s="7">
        <f>J13+J18+J21</f>
        <v>228000</v>
      </c>
      <c r="K27" s="347"/>
      <c r="L27" s="10" t="s">
        <v>9</v>
      </c>
      <c r="M27" s="7">
        <f>M13+M18+M21</f>
        <v>228000</v>
      </c>
      <c r="N27" s="344"/>
      <c r="O27" s="16"/>
      <c r="P27"/>
      <c r="S27"/>
    </row>
    <row r="28" spans="2:19" ht="15.75" thickBot="1" x14ac:dyDescent="0.3">
      <c r="B28" s="268"/>
      <c r="C28" s="10" t="s">
        <v>37</v>
      </c>
      <c r="D28" s="7">
        <f>D14+D19 +D20</f>
        <v>910000</v>
      </c>
      <c r="E28" s="347"/>
      <c r="F28" s="10" t="s">
        <v>37</v>
      </c>
      <c r="G28" s="7">
        <f>G14+G19 +G20</f>
        <v>910000</v>
      </c>
      <c r="H28" s="347"/>
      <c r="I28" s="10" t="s">
        <v>37</v>
      </c>
      <c r="J28" s="7">
        <f>J14+J19 +J20</f>
        <v>910000</v>
      </c>
      <c r="K28" s="347"/>
      <c r="L28" s="10" t="s">
        <v>37</v>
      </c>
      <c r="M28" s="7">
        <f>M14+M19 +M20</f>
        <v>910000</v>
      </c>
      <c r="N28" s="344"/>
      <c r="O28" s="16"/>
      <c r="P28"/>
      <c r="S28"/>
    </row>
    <row r="29" spans="2:19" ht="15.75" thickBot="1" x14ac:dyDescent="0.3">
      <c r="B29" s="268"/>
      <c r="C29" s="356" t="s">
        <v>7</v>
      </c>
      <c r="D29" s="30">
        <f>D28/D27</f>
        <v>3.9912280701754388</v>
      </c>
      <c r="E29" s="347"/>
      <c r="F29" s="356" t="s">
        <v>7</v>
      </c>
      <c r="G29" s="30">
        <f>G28/G27</f>
        <v>3.9912280701754388</v>
      </c>
      <c r="H29" s="347"/>
      <c r="I29" s="356" t="s">
        <v>7</v>
      </c>
      <c r="J29" s="30">
        <f>J28/J27</f>
        <v>3.9912280701754388</v>
      </c>
      <c r="K29" s="347"/>
      <c r="L29" s="356" t="s">
        <v>7</v>
      </c>
      <c r="M29" s="30">
        <f>M28/M27</f>
        <v>3.9912280701754388</v>
      </c>
      <c r="N29" s="344"/>
      <c r="O29" s="16"/>
    </row>
    <row r="30" spans="2:19" ht="15.75" thickBot="1" x14ac:dyDescent="0.3">
      <c r="B30" s="268"/>
      <c r="C30" s="355" t="s">
        <v>100</v>
      </c>
      <c r="D30" s="7">
        <f>('Start Financials'!$D$11-'Planning Flowchart 1 '!D29)*'Planning Flowchart 1 '!D27</f>
        <v>457999.99999999994</v>
      </c>
      <c r="E30" s="206"/>
      <c r="F30" s="355" t="s">
        <v>100</v>
      </c>
      <c r="G30" s="7">
        <f>('Start Financials'!$D$11-'Planning Flowchart 1 '!G29)*'Planning Flowchart 1 '!G27</f>
        <v>457999.99999999994</v>
      </c>
      <c r="H30" s="206"/>
      <c r="I30" s="355" t="s">
        <v>100</v>
      </c>
      <c r="J30" s="7">
        <f>('Start Financials'!$D$11-'Planning Flowchart 1 '!J29)*'Planning Flowchart 1 '!J27</f>
        <v>457999.99999999994</v>
      </c>
      <c r="K30" s="206"/>
      <c r="L30" s="355" t="s">
        <v>100</v>
      </c>
      <c r="M30" s="7">
        <f>('Start Financials'!$D$11-'Planning Flowchart 1 '!M29)*'Planning Flowchart 1 '!M27</f>
        <v>457999.99999999994</v>
      </c>
      <c r="N30" s="344"/>
      <c r="O30" s="16"/>
      <c r="R30" t="s">
        <v>101</v>
      </c>
    </row>
    <row r="31" spans="2:19" ht="15.75" thickBot="1" x14ac:dyDescent="0.3">
      <c r="B31" s="268"/>
      <c r="C31" s="347"/>
      <c r="D31" s="347"/>
      <c r="E31" s="347"/>
      <c r="F31" s="347"/>
      <c r="G31" s="347"/>
      <c r="H31" s="347"/>
      <c r="I31" s="347"/>
      <c r="J31" s="347"/>
      <c r="K31" s="347"/>
      <c r="L31" s="347"/>
      <c r="M31" s="347"/>
      <c r="N31" s="344"/>
      <c r="O31" s="16"/>
    </row>
    <row r="32" spans="2:19" s="16" customFormat="1" ht="20.100000000000001" customHeight="1" thickBot="1" x14ac:dyDescent="0.3">
      <c r="B32" s="377"/>
      <c r="C32" s="373" t="s">
        <v>207</v>
      </c>
      <c r="D32" s="370" t="str">
        <f>IF(D24&gt;D10,"7 to 9",IF(D24=D10,"4 to 6","1 to 3"))</f>
        <v>4 to 6</v>
      </c>
      <c r="E32" s="206"/>
      <c r="F32" s="373" t="s">
        <v>207</v>
      </c>
      <c r="G32" s="370" t="str">
        <f>IF(D24&gt;D10,"7 to 9",IF(D24=D10,"4 to 6","1 to 3"))</f>
        <v>4 to 6</v>
      </c>
      <c r="H32" s="206"/>
      <c r="I32" s="373" t="s">
        <v>207</v>
      </c>
      <c r="J32" s="370" t="str">
        <f>IF(D24&gt;D10,"7 to 9",IF(D24=D10,"4 to 6","1 to 3"))</f>
        <v>4 to 6</v>
      </c>
      <c r="K32" s="206"/>
      <c r="L32" s="373" t="s">
        <v>207</v>
      </c>
      <c r="M32" s="370" t="str">
        <f>IF(D24&gt;D10,"7 to 9",IF(D24=D10,"4 to 6","1 to 3"))</f>
        <v>4 to 6</v>
      </c>
      <c r="N32" s="203"/>
      <c r="P32" s="202"/>
      <c r="S32" s="202"/>
    </row>
    <row r="33" spans="2:19" s="16" customFormat="1" ht="20.100000000000001" customHeight="1" thickBot="1" x14ac:dyDescent="0.3">
      <c r="B33" s="377"/>
      <c r="C33" s="373" t="s">
        <v>208</v>
      </c>
      <c r="D33" s="374" t="str">
        <f>IF(D29='Planning Flowchart 1 '!M29,"2 or 5 or 8",IF(D29&lt;'Start Financials'!D10,"3 or 6 or 9","1 or 4 or 7"))</f>
        <v>2 or 5 or 8</v>
      </c>
      <c r="E33" s="206"/>
      <c r="F33" s="373" t="s">
        <v>208</v>
      </c>
      <c r="G33" s="374" t="str">
        <f>IF(G29=D29, "2 or 5 or 8",IF(D29&lt;D29,"3 or 6 or 9","1 or 4 or 7"))</f>
        <v>2 or 5 or 8</v>
      </c>
      <c r="H33" s="206"/>
      <c r="I33" s="373" t="s">
        <v>208</v>
      </c>
      <c r="J33" s="374" t="str">
        <f>IF(G29=D29, "2 or 5 or 8",IF(D29&lt;D29,"3 or 6 or 9","1 or 4 or 7"))</f>
        <v>2 or 5 or 8</v>
      </c>
      <c r="K33" s="206"/>
      <c r="L33" s="373" t="s">
        <v>208</v>
      </c>
      <c r="M33" s="374" t="str">
        <f>IF(G29=D29, "2 or 5 or 8",IF(D29&lt;D29,"3 or 6 or 9","1 or 4 or 7"))</f>
        <v>2 or 5 or 8</v>
      </c>
      <c r="N33" s="203"/>
      <c r="P33" s="202"/>
      <c r="S33" s="202"/>
    </row>
    <row r="34" spans="2:19" s="16" customFormat="1" ht="20.100000000000001" customHeight="1" thickBot="1" x14ac:dyDescent="0.3">
      <c r="B34" s="5"/>
      <c r="C34" s="383"/>
      <c r="D34" s="384"/>
      <c r="E34" s="205"/>
      <c r="F34" s="383"/>
      <c r="G34" s="385"/>
      <c r="H34" s="205"/>
      <c r="I34" s="383"/>
      <c r="J34" s="385"/>
      <c r="K34" s="205"/>
      <c r="L34" s="383"/>
      <c r="M34" s="385"/>
      <c r="N34" s="204"/>
      <c r="P34" s="202"/>
      <c r="S34" s="202"/>
    </row>
    <row r="35" spans="2:19" ht="15.75" thickBot="1" x14ac:dyDescent="0.3">
      <c r="B35" s="347"/>
      <c r="C35" s="347"/>
      <c r="D35" s="347"/>
      <c r="E35" s="347"/>
      <c r="F35" s="347"/>
      <c r="G35" s="347"/>
      <c r="H35" s="347"/>
      <c r="I35" s="347"/>
      <c r="J35" s="347"/>
      <c r="K35" s="347"/>
      <c r="L35" s="347"/>
      <c r="M35" s="347"/>
      <c r="N35" s="347"/>
    </row>
    <row r="36" spans="2:19" ht="9.9499999999999993" customHeight="1" x14ac:dyDescent="0.25">
      <c r="B36" s="225" t="s">
        <v>90</v>
      </c>
      <c r="C36" s="226"/>
      <c r="D36" s="226"/>
      <c r="E36" s="226"/>
      <c r="F36" s="226"/>
      <c r="G36" s="226"/>
      <c r="H36" s="226"/>
      <c r="I36" s="227"/>
      <c r="J36" s="357" t="s">
        <v>204</v>
      </c>
      <c r="K36" s="358"/>
      <c r="L36" s="386"/>
      <c r="M36" s="369">
        <f>SUM(D8,G8,J8,M8,'Planning Flowchart 1 '!M36:N39)</f>
        <v>3</v>
      </c>
      <c r="N36" s="364"/>
    </row>
    <row r="37" spans="2:19" ht="9.9499999999999993" customHeight="1" x14ac:dyDescent="0.25">
      <c r="B37" s="228"/>
      <c r="C37" s="229"/>
      <c r="D37" s="229"/>
      <c r="E37" s="229"/>
      <c r="F37" s="229"/>
      <c r="G37" s="229"/>
      <c r="H37" s="229"/>
      <c r="I37" s="230"/>
      <c r="J37" s="359"/>
      <c r="K37" s="360"/>
      <c r="L37" s="387"/>
      <c r="M37" s="365"/>
      <c r="N37" s="366"/>
    </row>
    <row r="38" spans="2:19" ht="9.9499999999999993" customHeight="1" x14ac:dyDescent="0.25">
      <c r="B38" s="228"/>
      <c r="C38" s="229"/>
      <c r="D38" s="229"/>
      <c r="E38" s="229"/>
      <c r="F38" s="229"/>
      <c r="G38" s="229"/>
      <c r="H38" s="229"/>
      <c r="I38" s="230"/>
      <c r="J38" s="359"/>
      <c r="K38" s="360"/>
      <c r="L38" s="387"/>
      <c r="M38" s="365"/>
      <c r="N38" s="366"/>
    </row>
    <row r="39" spans="2:19" ht="9.9499999999999993" customHeight="1" thickBot="1" x14ac:dyDescent="0.3">
      <c r="B39" s="231"/>
      <c r="C39" s="232"/>
      <c r="D39" s="232"/>
      <c r="E39" s="232"/>
      <c r="F39" s="232"/>
      <c r="G39" s="232"/>
      <c r="H39" s="232"/>
      <c r="I39" s="233"/>
      <c r="J39" s="361"/>
      <c r="K39" s="362"/>
      <c r="L39" s="388"/>
      <c r="M39" s="367"/>
      <c r="N39" s="368"/>
    </row>
    <row r="43" spans="2:19" x14ac:dyDescent="0.25">
      <c r="I43" t="s">
        <v>12</v>
      </c>
    </row>
  </sheetData>
  <sheetProtection algorithmName="SHA-512" hashValue="3Z0jSdgwgIO6Wjy/JsjcsFzzMI28EOnH9TAUs7JBWnPb+c0p0Jb9b/WnKU/Tz6DyH9NrQmoFkxELzaoQ98iXbg==" saltValue="Xh5eccuaEjk4ARzgaA43Sw==" spinCount="100000" sheet="1" formatColumns="0" selectLockedCells="1"/>
  <mergeCells count="16">
    <mergeCell ref="B36:I39"/>
    <mergeCell ref="J36:L39"/>
    <mergeCell ref="M36:N39"/>
    <mergeCell ref="H4:H29"/>
    <mergeCell ref="C31:M31"/>
    <mergeCell ref="B35:N35"/>
    <mergeCell ref="A1:N1"/>
    <mergeCell ref="B2:N2"/>
    <mergeCell ref="B3:B31"/>
    <mergeCell ref="C3:D3"/>
    <mergeCell ref="E3:E29"/>
    <mergeCell ref="F3:G3"/>
    <mergeCell ref="I3:J3"/>
    <mergeCell ref="K3:K29"/>
    <mergeCell ref="L3:M3"/>
    <mergeCell ref="N3:N31"/>
  </mergeCells>
  <conditionalFormatting sqref="D30">
    <cfRule type="expression" dxfId="15" priority="4">
      <formula>$D$30&lt;50000</formula>
    </cfRule>
  </conditionalFormatting>
  <conditionalFormatting sqref="G30">
    <cfRule type="expression" dxfId="14" priority="3">
      <formula>$D$30&lt;50000</formula>
    </cfRule>
  </conditionalFormatting>
  <conditionalFormatting sqref="J30">
    <cfRule type="expression" dxfId="13" priority="2">
      <formula>$D$30&lt;50000</formula>
    </cfRule>
  </conditionalFormatting>
  <conditionalFormatting sqref="M30">
    <cfRule type="expression" dxfId="12" priority="1">
      <formula>$D$30&lt;50000</formula>
    </cfRule>
  </conditionalFormatting>
  <pageMargins left="0.7" right="0.7" top="0.75" bottom="0.75" header="0.3" footer="0.3"/>
  <pageSetup paperSize="9" orientation="landscape" horizontalDpi="0" verticalDpi="0" r:id="rId1"/>
  <legacyDrawing r:id="rId2"/>
  <extLst>
    <ext xmlns:x14="http://schemas.microsoft.com/office/spreadsheetml/2009/9/main" uri="{78C0D931-6437-407d-A8EE-F0AAD7539E65}">
      <x14:conditionalFormattings>
        <x14:conditionalFormatting xmlns:xm="http://schemas.microsoft.com/office/excel/2006/main">
          <x14:cfRule type="cellIs" priority="8" operator="greaterThan" id="{467848E1-15BC-405A-BCEF-BB1C4A48CF26}">
            <xm:f>'Start Financials'!$D$11</xm:f>
            <x14:dxf>
              <font>
                <color auto="1"/>
              </font>
              <fill>
                <patternFill>
                  <bgColor rgb="FFFF0000"/>
                </patternFill>
              </fill>
            </x14:dxf>
          </x14:cfRule>
          <xm:sqref>D29</xm:sqref>
        </x14:conditionalFormatting>
        <x14:conditionalFormatting xmlns:xm="http://schemas.microsoft.com/office/excel/2006/main">
          <x14:cfRule type="cellIs" priority="7" operator="greaterThan" id="{78DA864B-A8E7-417D-B50E-E9646D961ACF}">
            <xm:f>'Start Financials'!$D$11</xm:f>
            <x14:dxf>
              <font>
                <color auto="1"/>
              </font>
              <fill>
                <patternFill>
                  <bgColor rgb="FFFF0000"/>
                </patternFill>
              </fill>
            </x14:dxf>
          </x14:cfRule>
          <xm:sqref>G29</xm:sqref>
        </x14:conditionalFormatting>
        <x14:conditionalFormatting xmlns:xm="http://schemas.microsoft.com/office/excel/2006/main">
          <x14:cfRule type="cellIs" priority="6" operator="greaterThan" id="{277B416D-B125-43E7-AC53-CCDBDF5B2BA0}">
            <xm:f>'Start Financials'!$D$11</xm:f>
            <x14:dxf>
              <font>
                <color auto="1"/>
              </font>
              <fill>
                <patternFill>
                  <bgColor rgb="FFFF0000"/>
                </patternFill>
              </fill>
            </x14:dxf>
          </x14:cfRule>
          <xm:sqref>J29</xm:sqref>
        </x14:conditionalFormatting>
        <x14:conditionalFormatting xmlns:xm="http://schemas.microsoft.com/office/excel/2006/main">
          <x14:cfRule type="cellIs" priority="5" operator="greaterThan" id="{F98DADC6-D696-4050-B4DB-5263524FD7D2}">
            <xm:f>'Start Financials'!$D$11</xm:f>
            <x14:dxf>
              <font>
                <color auto="1"/>
              </font>
              <fill>
                <patternFill>
                  <bgColor rgb="FFFF0000"/>
                </patternFill>
              </fill>
            </x14:dxf>
          </x14:cfRule>
          <xm:sqref>M29</xm:sqref>
        </x14:conditionalFormatting>
      </x14:conditionalFormattings>
    </ext>
  </extLst>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11FB43-BEA1-4E34-9951-4248125462F6}">
  <dimension ref="A1:S43"/>
  <sheetViews>
    <sheetView showGridLines="0" showZeros="0" tabSelected="1" zoomScale="85" zoomScaleNormal="85" workbookViewId="0">
      <selection activeCell="D4" sqref="D4"/>
    </sheetView>
  </sheetViews>
  <sheetFormatPr defaultRowHeight="15" x14ac:dyDescent="0.25"/>
  <cols>
    <col min="1" max="2" width="3.5703125" customWidth="1"/>
    <col min="3" max="3" width="21.7109375" customWidth="1"/>
    <col min="4" max="4" width="12.28515625" style="1" customWidth="1"/>
    <col min="5" max="5" width="3.5703125" customWidth="1"/>
    <col min="6" max="6" width="21.7109375" customWidth="1"/>
    <col min="7" max="7" width="12.28515625" style="1" customWidth="1"/>
    <col min="8" max="8" width="3.5703125" customWidth="1"/>
    <col min="9" max="9" width="21.7109375" customWidth="1"/>
    <col min="10" max="10" width="12.28515625" style="1" customWidth="1"/>
    <col min="11" max="11" width="3.5703125" customWidth="1"/>
    <col min="12" max="12" width="21.7109375" customWidth="1"/>
    <col min="13" max="13" width="12.28515625" style="1" customWidth="1"/>
    <col min="14" max="14" width="3.5703125" customWidth="1"/>
    <col min="15" max="15" width="11.5703125" customWidth="1"/>
    <col min="16" max="16" width="3.5703125" customWidth="1"/>
    <col min="17" max="17" width="11.5703125" customWidth="1"/>
    <col min="18" max="18" width="12.28515625" style="1" customWidth="1"/>
    <col min="19" max="19" width="4" customWidth="1"/>
  </cols>
  <sheetData>
    <row r="1" spans="1:18" ht="23.25" x14ac:dyDescent="0.25">
      <c r="A1" s="341" t="s">
        <v>84</v>
      </c>
      <c r="B1" s="342"/>
      <c r="C1" s="342"/>
      <c r="D1" s="342"/>
      <c r="E1" s="342"/>
      <c r="F1" s="342"/>
      <c r="G1" s="342"/>
      <c r="H1" s="342"/>
      <c r="I1" s="342"/>
      <c r="J1" s="342"/>
      <c r="K1" s="342"/>
      <c r="L1" s="342"/>
      <c r="M1" s="342"/>
      <c r="N1" s="342"/>
      <c r="O1" s="16"/>
    </row>
    <row r="2" spans="1:18" ht="15.75" thickBot="1" x14ac:dyDescent="0.3">
      <c r="B2" s="345"/>
      <c r="C2" s="345"/>
      <c r="D2" s="345"/>
      <c r="E2" s="345"/>
      <c r="F2" s="345"/>
      <c r="G2" s="345"/>
      <c r="H2" s="345"/>
      <c r="I2" s="345"/>
      <c r="J2" s="345"/>
      <c r="K2" s="345"/>
      <c r="L2" s="345"/>
      <c r="M2" s="345"/>
      <c r="N2" s="345"/>
      <c r="O2" s="16"/>
    </row>
    <row r="3" spans="1:18" ht="14.25" customHeight="1" thickBot="1" x14ac:dyDescent="0.3">
      <c r="B3" s="267"/>
      <c r="C3" s="340" t="s">
        <v>163</v>
      </c>
      <c r="D3" s="340"/>
      <c r="E3" s="346"/>
      <c r="F3" s="340" t="s">
        <v>164</v>
      </c>
      <c r="G3" s="340"/>
      <c r="H3" s="13"/>
      <c r="I3" s="340" t="s">
        <v>165</v>
      </c>
      <c r="J3" s="340"/>
      <c r="K3" s="346"/>
      <c r="L3" s="340" t="s">
        <v>166</v>
      </c>
      <c r="M3" s="340"/>
      <c r="N3" s="343"/>
      <c r="O3" s="16"/>
    </row>
    <row r="4" spans="1:18" x14ac:dyDescent="0.25">
      <c r="B4" s="268"/>
      <c r="C4" s="353" t="s">
        <v>184</v>
      </c>
      <c r="D4" s="183" t="s">
        <v>12</v>
      </c>
      <c r="E4" s="347"/>
      <c r="F4" s="353" t="s">
        <v>184</v>
      </c>
      <c r="G4" s="183" t="s">
        <v>12</v>
      </c>
      <c r="H4" s="347"/>
      <c r="I4" s="353" t="s">
        <v>184</v>
      </c>
      <c r="J4" s="183" t="s">
        <v>12</v>
      </c>
      <c r="K4" s="347"/>
      <c r="L4" s="353" t="s">
        <v>184</v>
      </c>
      <c r="M4" s="183" t="s">
        <v>12</v>
      </c>
      <c r="N4" s="344"/>
      <c r="O4" s="16"/>
    </row>
    <row r="5" spans="1:18" x14ac:dyDescent="0.25">
      <c r="B5" s="268"/>
      <c r="C5" s="352" t="s">
        <v>181</v>
      </c>
      <c r="D5" s="184" t="s">
        <v>12</v>
      </c>
      <c r="E5" s="347"/>
      <c r="F5" s="352" t="s">
        <v>181</v>
      </c>
      <c r="G5" s="184" t="s">
        <v>12</v>
      </c>
      <c r="H5" s="347"/>
      <c r="I5" s="352" t="s">
        <v>181</v>
      </c>
      <c r="J5" s="184" t="s">
        <v>12</v>
      </c>
      <c r="K5" s="347"/>
      <c r="L5" s="352" t="s">
        <v>181</v>
      </c>
      <c r="M5" s="184" t="s">
        <v>12</v>
      </c>
      <c r="N5" s="344"/>
      <c r="O5" s="16"/>
    </row>
    <row r="6" spans="1:18" x14ac:dyDescent="0.25">
      <c r="B6" s="268"/>
      <c r="C6" s="352" t="s">
        <v>182</v>
      </c>
      <c r="D6" s="184"/>
      <c r="E6" s="347"/>
      <c r="F6" s="352" t="s">
        <v>182</v>
      </c>
      <c r="G6" s="184"/>
      <c r="H6" s="347"/>
      <c r="I6" s="352" t="s">
        <v>182</v>
      </c>
      <c r="J6" s="184"/>
      <c r="K6" s="347"/>
      <c r="L6" s="352" t="s">
        <v>182</v>
      </c>
      <c r="M6" s="184"/>
      <c r="N6" s="344"/>
      <c r="O6" s="16"/>
    </row>
    <row r="7" spans="1:18" x14ac:dyDescent="0.25">
      <c r="B7" s="268"/>
      <c r="C7" s="354" t="s">
        <v>183</v>
      </c>
      <c r="D7" s="184"/>
      <c r="E7" s="347"/>
      <c r="F7" s="354" t="s">
        <v>183</v>
      </c>
      <c r="G7" s="184"/>
      <c r="H7" s="347"/>
      <c r="I7" s="354" t="s">
        <v>183</v>
      </c>
      <c r="J7" s="184"/>
      <c r="K7" s="347"/>
      <c r="L7" s="354" t="s">
        <v>183</v>
      </c>
      <c r="M7" s="184"/>
      <c r="N7" s="344"/>
      <c r="O7" s="16"/>
    </row>
    <row r="8" spans="1:18" ht="15.75" thickBot="1" x14ac:dyDescent="0.3">
      <c r="B8" s="268"/>
      <c r="C8" s="182" t="s">
        <v>19</v>
      </c>
      <c r="D8" s="363">
        <v>0</v>
      </c>
      <c r="E8" s="347"/>
      <c r="F8" s="182" t="s">
        <v>19</v>
      </c>
      <c r="G8" s="363">
        <v>0</v>
      </c>
      <c r="H8" s="347"/>
      <c r="I8" s="182" t="s">
        <v>19</v>
      </c>
      <c r="J8" s="363">
        <v>0</v>
      </c>
      <c r="K8" s="347"/>
      <c r="L8" s="182" t="s">
        <v>19</v>
      </c>
      <c r="M8" s="363">
        <v>0</v>
      </c>
      <c r="N8" s="344"/>
      <c r="O8" s="16"/>
      <c r="R8"/>
    </row>
    <row r="9" spans="1:18" ht="15.75" thickBot="1" x14ac:dyDescent="0.3">
      <c r="B9" s="268"/>
      <c r="C9" s="16"/>
      <c r="D9" s="202"/>
      <c r="E9" s="347"/>
      <c r="F9" s="16"/>
      <c r="G9" s="202"/>
      <c r="H9" s="347"/>
      <c r="I9" s="16"/>
      <c r="J9" s="202"/>
      <c r="K9" s="347"/>
      <c r="L9" s="16"/>
      <c r="M9" s="202"/>
      <c r="N9" s="344"/>
      <c r="O9" s="16"/>
      <c r="R9"/>
    </row>
    <row r="10" spans="1:18" ht="15.75" thickBot="1" x14ac:dyDescent="0.3">
      <c r="B10" s="268"/>
      <c r="C10" s="10" t="s">
        <v>15</v>
      </c>
      <c r="D10" s="7">
        <f>'Planning Flowchart 2'!M24</f>
        <v>169000</v>
      </c>
      <c r="E10" s="347"/>
      <c r="F10" s="10" t="s">
        <v>15</v>
      </c>
      <c r="G10" s="7">
        <f>D24</f>
        <v>169000</v>
      </c>
      <c r="H10" s="347"/>
      <c r="I10" s="10" t="s">
        <v>15</v>
      </c>
      <c r="J10" s="7">
        <f>G24</f>
        <v>169000</v>
      </c>
      <c r="K10" s="347"/>
      <c r="L10" s="10" t="s">
        <v>15</v>
      </c>
      <c r="M10" s="7">
        <f>J24</f>
        <v>169000</v>
      </c>
      <c r="N10" s="344"/>
      <c r="O10" s="16"/>
      <c r="R10"/>
    </row>
    <row r="11" spans="1:18" ht="15.75" thickBot="1" x14ac:dyDescent="0.3">
      <c r="B11" s="268"/>
      <c r="C11" s="10" t="s">
        <v>34</v>
      </c>
      <c r="D11" s="7">
        <f>'Planning Flowchart 2'!M25</f>
        <v>68000</v>
      </c>
      <c r="E11" s="347"/>
      <c r="F11" s="10" t="s">
        <v>34</v>
      </c>
      <c r="G11" s="7">
        <f>D25</f>
        <v>68000</v>
      </c>
      <c r="H11" s="347"/>
      <c r="I11" s="10" t="s">
        <v>34</v>
      </c>
      <c r="J11" s="7">
        <f>G25</f>
        <v>68000</v>
      </c>
      <c r="K11" s="347"/>
      <c r="L11" s="10" t="s">
        <v>34</v>
      </c>
      <c r="M11" s="7">
        <f>J25</f>
        <v>68000</v>
      </c>
      <c r="N11" s="344"/>
      <c r="O11" s="16"/>
      <c r="R11"/>
    </row>
    <row r="12" spans="1:18" ht="15.75" thickBot="1" x14ac:dyDescent="0.3">
      <c r="B12" s="268"/>
      <c r="C12" s="10" t="s">
        <v>13</v>
      </c>
      <c r="D12" s="7">
        <f>'Planning Flowchart 2'!M26</f>
        <v>-13000</v>
      </c>
      <c r="E12" s="347"/>
      <c r="F12" s="10" t="s">
        <v>13</v>
      </c>
      <c r="G12" s="7">
        <f>D26</f>
        <v>-13000</v>
      </c>
      <c r="H12" s="347"/>
      <c r="I12" s="10" t="s">
        <v>13</v>
      </c>
      <c r="J12" s="7">
        <f>G26</f>
        <v>-13000</v>
      </c>
      <c r="K12" s="347"/>
      <c r="L12" s="10" t="s">
        <v>13</v>
      </c>
      <c r="M12" s="7">
        <f>J26</f>
        <v>-13000</v>
      </c>
      <c r="N12" s="344"/>
      <c r="O12" s="16"/>
      <c r="R12"/>
    </row>
    <row r="13" spans="1:18" ht="15.75" thickBot="1" x14ac:dyDescent="0.3">
      <c r="B13" s="268"/>
      <c r="C13" s="10" t="s">
        <v>38</v>
      </c>
      <c r="D13" s="7">
        <f>'Planning Flowchart 2'!M27</f>
        <v>228000</v>
      </c>
      <c r="E13" s="347"/>
      <c r="F13" s="10" t="s">
        <v>18</v>
      </c>
      <c r="G13" s="7">
        <f>D27</f>
        <v>228000</v>
      </c>
      <c r="H13" s="347"/>
      <c r="I13" s="10" t="s">
        <v>18</v>
      </c>
      <c r="J13" s="7">
        <f>G27</f>
        <v>228000</v>
      </c>
      <c r="K13" s="347"/>
      <c r="L13" s="10" t="s">
        <v>18</v>
      </c>
      <c r="M13" s="7">
        <f>J27</f>
        <v>228000</v>
      </c>
      <c r="N13" s="344"/>
      <c r="O13" s="16"/>
      <c r="R13"/>
    </row>
    <row r="14" spans="1:18" ht="15.75" thickBot="1" x14ac:dyDescent="0.3">
      <c r="B14" s="268"/>
      <c r="C14" s="10" t="s">
        <v>16</v>
      </c>
      <c r="D14" s="7">
        <f>'Planning Flowchart 2'!M28</f>
        <v>910000</v>
      </c>
      <c r="E14" s="347"/>
      <c r="F14" s="10" t="s">
        <v>16</v>
      </c>
      <c r="G14" s="7">
        <f>D28</f>
        <v>910000</v>
      </c>
      <c r="H14" s="347"/>
      <c r="I14" s="10" t="s">
        <v>16</v>
      </c>
      <c r="J14" s="7">
        <f>G28</f>
        <v>910000</v>
      </c>
      <c r="K14" s="347"/>
      <c r="L14" s="10" t="s">
        <v>16</v>
      </c>
      <c r="M14" s="7">
        <f>J28</f>
        <v>910000</v>
      </c>
      <c r="N14" s="344"/>
      <c r="O14" s="16"/>
      <c r="R14"/>
    </row>
    <row r="15" spans="1:18" ht="15.75" thickBot="1" x14ac:dyDescent="0.3">
      <c r="B15" s="268"/>
      <c r="C15" s="139"/>
      <c r="D15" s="115"/>
      <c r="E15" s="347"/>
      <c r="F15" s="139"/>
      <c r="G15" s="115"/>
      <c r="H15" s="347"/>
      <c r="I15" s="139"/>
      <c r="J15" s="115"/>
      <c r="K15" s="347"/>
      <c r="L15" s="139"/>
      <c r="M15" s="115"/>
      <c r="N15" s="344"/>
      <c r="O15" s="16"/>
      <c r="R15"/>
    </row>
    <row r="16" spans="1:18" ht="15.75" thickBot="1" x14ac:dyDescent="0.3">
      <c r="B16" s="268"/>
      <c r="C16" s="350" t="s">
        <v>168</v>
      </c>
      <c r="D16" s="9">
        <v>0</v>
      </c>
      <c r="E16" s="347"/>
      <c r="F16" s="350" t="s">
        <v>168</v>
      </c>
      <c r="G16" s="9">
        <v>0</v>
      </c>
      <c r="H16" s="347"/>
      <c r="I16" s="350" t="s">
        <v>168</v>
      </c>
      <c r="J16" s="9">
        <v>0</v>
      </c>
      <c r="K16" s="347"/>
      <c r="L16" s="350" t="s">
        <v>168</v>
      </c>
      <c r="M16" s="9">
        <v>0</v>
      </c>
      <c r="N16" s="344"/>
      <c r="O16" s="16"/>
      <c r="R16"/>
    </row>
    <row r="17" spans="2:18" ht="15.75" thickBot="1" x14ac:dyDescent="0.3">
      <c r="B17" s="268"/>
      <c r="C17" s="349" t="s">
        <v>191</v>
      </c>
      <c r="D17" s="9"/>
      <c r="E17" s="347"/>
      <c r="F17" s="349" t="s">
        <v>191</v>
      </c>
      <c r="G17" s="9"/>
      <c r="H17" s="347"/>
      <c r="I17" s="349" t="s">
        <v>191</v>
      </c>
      <c r="J17" s="9"/>
      <c r="K17" s="347"/>
      <c r="L17" s="349" t="s">
        <v>191</v>
      </c>
      <c r="M17" s="9"/>
      <c r="N17" s="344"/>
      <c r="O17" s="16"/>
      <c r="R17"/>
    </row>
    <row r="18" spans="2:18" ht="15.75" thickBot="1" x14ac:dyDescent="0.3">
      <c r="B18" s="268"/>
      <c r="C18" s="349" t="s">
        <v>209</v>
      </c>
      <c r="D18" s="9"/>
      <c r="E18" s="347"/>
      <c r="F18" s="349" t="s">
        <v>209</v>
      </c>
      <c r="G18" s="9"/>
      <c r="H18" s="347"/>
      <c r="I18" s="349" t="s">
        <v>209</v>
      </c>
      <c r="J18" s="9"/>
      <c r="K18" s="347"/>
      <c r="L18" s="349" t="s">
        <v>209</v>
      </c>
      <c r="M18" s="9"/>
      <c r="N18" s="344"/>
      <c r="O18" s="16"/>
      <c r="R18"/>
    </row>
    <row r="19" spans="2:18" ht="15.75" thickBot="1" x14ac:dyDescent="0.3">
      <c r="B19" s="268"/>
      <c r="C19" s="351" t="s">
        <v>169</v>
      </c>
      <c r="D19" s="9"/>
      <c r="E19" s="347"/>
      <c r="F19" s="351" t="s">
        <v>169</v>
      </c>
      <c r="G19" s="9"/>
      <c r="H19" s="347"/>
      <c r="I19" s="351" t="s">
        <v>169</v>
      </c>
      <c r="J19" s="9"/>
      <c r="K19" s="347"/>
      <c r="L19" s="351" t="s">
        <v>169</v>
      </c>
      <c r="M19" s="9"/>
      <c r="N19" s="344"/>
      <c r="O19" s="16"/>
      <c r="R19"/>
    </row>
    <row r="20" spans="2:18" ht="15.75" thickBot="1" x14ac:dyDescent="0.3">
      <c r="B20" s="268"/>
      <c r="C20" s="350" t="s">
        <v>170</v>
      </c>
      <c r="D20" s="9"/>
      <c r="E20" s="347"/>
      <c r="F20" s="350" t="s">
        <v>170</v>
      </c>
      <c r="G20" s="9"/>
      <c r="H20" s="347"/>
      <c r="I20" s="350" t="s">
        <v>170</v>
      </c>
      <c r="J20" s="9"/>
      <c r="K20" s="347"/>
      <c r="L20" s="350" t="s">
        <v>170</v>
      </c>
      <c r="M20" s="9"/>
      <c r="N20" s="344"/>
      <c r="O20" s="16"/>
      <c r="R20"/>
    </row>
    <row r="21" spans="2:18" ht="15.75" thickBot="1" x14ac:dyDescent="0.3">
      <c r="B21" s="268"/>
      <c r="C21" s="350" t="s">
        <v>172</v>
      </c>
      <c r="D21" s="9"/>
      <c r="E21" s="347"/>
      <c r="F21" s="350" t="s">
        <v>172</v>
      </c>
      <c r="G21" s="9"/>
      <c r="H21" s="347"/>
      <c r="I21" s="350" t="s">
        <v>172</v>
      </c>
      <c r="J21" s="9"/>
      <c r="K21" s="347"/>
      <c r="L21" s="350" t="s">
        <v>172</v>
      </c>
      <c r="M21" s="9"/>
      <c r="N21" s="344"/>
      <c r="O21" s="16"/>
      <c r="R21"/>
    </row>
    <row r="22" spans="2:18" ht="15.75" thickBot="1" x14ac:dyDescent="0.3">
      <c r="B22" s="268"/>
      <c r="C22" s="350" t="s">
        <v>171</v>
      </c>
      <c r="D22" s="9"/>
      <c r="E22" s="347"/>
      <c r="F22" s="350" t="s">
        <v>171</v>
      </c>
      <c r="G22" s="9"/>
      <c r="H22" s="347"/>
      <c r="I22" s="350" t="s">
        <v>171</v>
      </c>
      <c r="J22" s="9"/>
      <c r="K22" s="347"/>
      <c r="L22" s="350" t="s">
        <v>171</v>
      </c>
      <c r="M22" s="9"/>
      <c r="N22" s="344"/>
      <c r="O22" s="16"/>
      <c r="R22"/>
    </row>
    <row r="23" spans="2:18" ht="15.75" thickBot="1" x14ac:dyDescent="0.3">
      <c r="B23" s="268"/>
      <c r="C23" s="140"/>
      <c r="D23" s="16"/>
      <c r="E23" s="347"/>
      <c r="F23" s="140"/>
      <c r="G23" s="16"/>
      <c r="H23" s="347"/>
      <c r="I23" s="140"/>
      <c r="J23" s="16"/>
      <c r="K23" s="347"/>
      <c r="L23" s="140"/>
      <c r="M23" s="16"/>
      <c r="N23" s="344"/>
      <c r="O23" s="16"/>
      <c r="R23"/>
    </row>
    <row r="24" spans="2:18" ht="15.75" thickBot="1" x14ac:dyDescent="0.3">
      <c r="B24" s="268"/>
      <c r="C24" s="355" t="s">
        <v>8</v>
      </c>
      <c r="D24" s="7">
        <f>+D10+D17+D20-D22</f>
        <v>169000</v>
      </c>
      <c r="E24" s="347"/>
      <c r="F24" s="355" t="s">
        <v>8</v>
      </c>
      <c r="G24" s="7">
        <f>+G10+G17+G20-G22</f>
        <v>169000</v>
      </c>
      <c r="H24" s="347"/>
      <c r="I24" s="355" t="s">
        <v>8</v>
      </c>
      <c r="J24" s="7">
        <f>+J10+J17+J20-J22</f>
        <v>169000</v>
      </c>
      <c r="K24" s="347"/>
      <c r="L24" s="355" t="s">
        <v>8</v>
      </c>
      <c r="M24" s="7">
        <f>+M10+M17+M20-M22</f>
        <v>169000</v>
      </c>
      <c r="N24" s="344"/>
      <c r="O24" s="16"/>
      <c r="R24"/>
    </row>
    <row r="25" spans="2:18" ht="15.75" thickBot="1" x14ac:dyDescent="0.3">
      <c r="B25" s="268"/>
      <c r="C25" s="10" t="s">
        <v>35</v>
      </c>
      <c r="D25" s="8">
        <f>D11+D21</f>
        <v>68000</v>
      </c>
      <c r="E25" s="347"/>
      <c r="F25" s="10" t="s">
        <v>35</v>
      </c>
      <c r="G25" s="8">
        <f>G11+G21</f>
        <v>68000</v>
      </c>
      <c r="H25" s="347"/>
      <c r="I25" s="10" t="s">
        <v>35</v>
      </c>
      <c r="J25" s="8">
        <f>J11+J21</f>
        <v>68000</v>
      </c>
      <c r="K25" s="347"/>
      <c r="L25" s="10" t="s">
        <v>35</v>
      </c>
      <c r="M25" s="8">
        <f>M11+M21</f>
        <v>68000</v>
      </c>
      <c r="N25" s="344"/>
      <c r="O25" s="16"/>
      <c r="R25"/>
    </row>
    <row r="26" spans="2:18" ht="15.75" thickBot="1" x14ac:dyDescent="0.3">
      <c r="B26" s="268"/>
      <c r="C26" s="10" t="s">
        <v>36</v>
      </c>
      <c r="D26" s="8">
        <f>D12+D16</f>
        <v>-13000</v>
      </c>
      <c r="E26" s="347"/>
      <c r="F26" s="10" t="s">
        <v>36</v>
      </c>
      <c r="G26" s="8">
        <f>G12+G16</f>
        <v>-13000</v>
      </c>
      <c r="H26" s="347"/>
      <c r="I26" s="10" t="s">
        <v>36</v>
      </c>
      <c r="J26" s="8">
        <f>J12+J16</f>
        <v>-13000</v>
      </c>
      <c r="K26" s="347"/>
      <c r="L26" s="10" t="s">
        <v>36</v>
      </c>
      <c r="M26" s="8">
        <f>M12+M16</f>
        <v>-13000</v>
      </c>
      <c r="N26" s="344"/>
      <c r="O26" s="16"/>
      <c r="R26"/>
    </row>
    <row r="27" spans="2:18" ht="15.75" thickBot="1" x14ac:dyDescent="0.3">
      <c r="B27" s="268"/>
      <c r="C27" s="10" t="s">
        <v>9</v>
      </c>
      <c r="D27" s="7">
        <f>D13+D18+D21</f>
        <v>228000</v>
      </c>
      <c r="E27" s="347"/>
      <c r="F27" s="10" t="s">
        <v>9</v>
      </c>
      <c r="G27" s="7">
        <f>G13+G18+G21</f>
        <v>228000</v>
      </c>
      <c r="H27" s="347"/>
      <c r="I27" s="10" t="s">
        <v>9</v>
      </c>
      <c r="J27" s="7">
        <f>J13+J18+J21</f>
        <v>228000</v>
      </c>
      <c r="K27" s="347"/>
      <c r="L27" s="10" t="s">
        <v>9</v>
      </c>
      <c r="M27" s="7">
        <f>M13+M18+M21</f>
        <v>228000</v>
      </c>
      <c r="N27" s="344"/>
      <c r="O27" s="16"/>
      <c r="R27"/>
    </row>
    <row r="28" spans="2:18" ht="15.75" thickBot="1" x14ac:dyDescent="0.3">
      <c r="B28" s="268"/>
      <c r="C28" s="10" t="s">
        <v>37</v>
      </c>
      <c r="D28" s="7">
        <f>D14+D19+D20</f>
        <v>910000</v>
      </c>
      <c r="E28" s="347"/>
      <c r="F28" s="10" t="s">
        <v>37</v>
      </c>
      <c r="G28" s="7">
        <f>G14+G19+G20</f>
        <v>910000</v>
      </c>
      <c r="H28" s="347"/>
      <c r="I28" s="10" t="s">
        <v>37</v>
      </c>
      <c r="J28" s="7">
        <f>J14+J19+J20</f>
        <v>910000</v>
      </c>
      <c r="K28" s="347"/>
      <c r="L28" s="10" t="s">
        <v>37</v>
      </c>
      <c r="M28" s="7">
        <f>M14+M19+M20</f>
        <v>910000</v>
      </c>
      <c r="N28" s="344"/>
      <c r="O28" s="16"/>
      <c r="R28"/>
    </row>
    <row r="29" spans="2:18" ht="15.75" thickBot="1" x14ac:dyDescent="0.3">
      <c r="B29" s="268"/>
      <c r="C29" s="356" t="s">
        <v>7</v>
      </c>
      <c r="D29" s="30">
        <f>D28/D27</f>
        <v>3.9912280701754388</v>
      </c>
      <c r="E29" s="347"/>
      <c r="F29" s="356" t="s">
        <v>7</v>
      </c>
      <c r="G29" s="30">
        <f>G28/G27</f>
        <v>3.9912280701754388</v>
      </c>
      <c r="H29" s="347"/>
      <c r="I29" s="356" t="s">
        <v>7</v>
      </c>
      <c r="J29" s="30">
        <f>J28/J27</f>
        <v>3.9912280701754388</v>
      </c>
      <c r="K29" s="347"/>
      <c r="L29" s="356" t="s">
        <v>7</v>
      </c>
      <c r="M29" s="30">
        <f>M28/M27</f>
        <v>3.9912280701754388</v>
      </c>
      <c r="N29" s="344"/>
      <c r="O29" s="16"/>
    </row>
    <row r="30" spans="2:18" ht="15.75" thickBot="1" x14ac:dyDescent="0.3">
      <c r="B30" s="268"/>
      <c r="C30" s="355" t="s">
        <v>100</v>
      </c>
      <c r="D30" s="7">
        <f>('Start Financials'!$D$11-'Planning Flowchart 1 '!D29)*'Planning Flowchart 1 '!D27</f>
        <v>457999.99999999994</v>
      </c>
      <c r="E30" s="206"/>
      <c r="F30" s="355" t="s">
        <v>100</v>
      </c>
      <c r="G30" s="7">
        <f>('Start Financials'!$D$11-'Planning Flowchart 1 '!G29)*'Planning Flowchart 1 '!G27</f>
        <v>457999.99999999994</v>
      </c>
      <c r="H30" s="206"/>
      <c r="I30" s="355" t="s">
        <v>100</v>
      </c>
      <c r="J30" s="7">
        <f>('Start Financials'!$D$11-'Planning Flowchart 1 '!J29)*'Planning Flowchart 1 '!J27</f>
        <v>457999.99999999994</v>
      </c>
      <c r="K30" s="206"/>
      <c r="L30" s="355" t="s">
        <v>100</v>
      </c>
      <c r="M30" s="7">
        <f>('Start Financials'!$D$11-'Planning Flowchart 1 '!M29)*'Planning Flowchart 1 '!M27</f>
        <v>457999.99999999994</v>
      </c>
      <c r="N30" s="344"/>
      <c r="O30" s="16"/>
      <c r="Q30" t="s">
        <v>101</v>
      </c>
    </row>
    <row r="31" spans="2:18" ht="15.75" thickBot="1" x14ac:dyDescent="0.3">
      <c r="B31" s="268"/>
      <c r="C31" s="347"/>
      <c r="D31" s="347"/>
      <c r="E31" s="347"/>
      <c r="F31" s="347"/>
      <c r="G31" s="347"/>
      <c r="H31" s="347"/>
      <c r="I31" s="347"/>
      <c r="J31" s="347"/>
      <c r="K31" s="347"/>
      <c r="L31" s="347"/>
      <c r="M31" s="347"/>
      <c r="N31" s="344"/>
      <c r="O31" s="16"/>
    </row>
    <row r="32" spans="2:18" ht="20.100000000000001" customHeight="1" thickBot="1" x14ac:dyDescent="0.3">
      <c r="B32" s="200"/>
      <c r="C32" s="373" t="s">
        <v>207</v>
      </c>
      <c r="D32" s="370" t="str">
        <f>IF(D24&gt;D10,"7 to 9",IF(D24=D10,"4 to 6","1 to 3"))</f>
        <v>4 to 6</v>
      </c>
      <c r="E32" s="206"/>
      <c r="F32" s="373" t="s">
        <v>207</v>
      </c>
      <c r="G32" s="370" t="str">
        <f>IF(D24&gt;D10,"7 to 9",IF(D24=D10,"4 to 6","1 to 3"))</f>
        <v>4 to 6</v>
      </c>
      <c r="H32" s="206"/>
      <c r="I32" s="373" t="s">
        <v>207</v>
      </c>
      <c r="J32" s="370" t="str">
        <f>IF(D24&gt;D10,"7 to 9",IF(D24=D10,"4 to 6","1 to 3"))</f>
        <v>4 to 6</v>
      </c>
      <c r="K32" s="206"/>
      <c r="L32" s="373" t="s">
        <v>207</v>
      </c>
      <c r="M32" s="370" t="str">
        <f>IF(D24&gt;D10,"7 to 9",IF(D24=D10,"4 to 6","1 to 3"))</f>
        <v>4 to 6</v>
      </c>
      <c r="N32" s="203"/>
      <c r="O32" s="16"/>
    </row>
    <row r="33" spans="2:19" ht="20.100000000000001" customHeight="1" thickBot="1" x14ac:dyDescent="0.3">
      <c r="B33" s="200"/>
      <c r="C33" s="373" t="s">
        <v>208</v>
      </c>
      <c r="D33" s="374" t="str">
        <f>IF(D29='Planning Flowchart 2'!M29,"2 or 5 or 8",IF(D29&lt;'Start Financials'!D10,"3 or 6 or 9","1 or 4 or 7"))</f>
        <v>2 or 5 or 8</v>
      </c>
      <c r="E33" s="206"/>
      <c r="F33" s="373" t="s">
        <v>208</v>
      </c>
      <c r="G33" s="374" t="str">
        <f>IF(G29=D29, "2 or 5 or 8",IF(D29&lt;D29,"3 or 6 or 9","1 or 4 or 7"))</f>
        <v>2 or 5 or 8</v>
      </c>
      <c r="H33" s="206"/>
      <c r="I33" s="373" t="s">
        <v>208</v>
      </c>
      <c r="J33" s="374" t="str">
        <f>IF(G29=D29, "2 or 5 or 8",IF(D29&lt;D29,"3 or 6 or 9","1 or 4 or 7"))</f>
        <v>2 or 5 or 8</v>
      </c>
      <c r="K33" s="206"/>
      <c r="L33" s="373" t="s">
        <v>208</v>
      </c>
      <c r="M33" s="374" t="str">
        <f>IF(G29=D29, "2 or 5 or 8",IF(D29&lt;D29,"3 or 6 or 9","1 or 4 or 7"))</f>
        <v>2 or 5 or 8</v>
      </c>
      <c r="N33" s="203"/>
      <c r="O33" s="16"/>
    </row>
    <row r="34" spans="2:19" ht="20.100000000000001" customHeight="1" thickBot="1" x14ac:dyDescent="0.3">
      <c r="B34" s="201"/>
      <c r="C34" s="375"/>
      <c r="D34" s="376"/>
      <c r="E34" s="205"/>
      <c r="F34" s="375"/>
      <c r="G34" s="372"/>
      <c r="H34" s="205"/>
      <c r="I34" s="375"/>
      <c r="J34" s="372"/>
      <c r="K34" s="205"/>
      <c r="L34" s="375"/>
      <c r="M34" s="372"/>
      <c r="N34" s="204"/>
      <c r="O34" s="16"/>
    </row>
    <row r="35" spans="2:19" ht="15.75" thickBot="1" x14ac:dyDescent="0.3">
      <c r="B35" s="345"/>
      <c r="C35" s="345"/>
      <c r="D35" s="345"/>
      <c r="E35" s="345"/>
      <c r="F35" s="345"/>
      <c r="G35" s="345"/>
      <c r="H35" s="345"/>
      <c r="I35" s="345"/>
      <c r="J35" s="345"/>
      <c r="K35" s="345"/>
      <c r="L35" s="345"/>
      <c r="M35" s="345"/>
      <c r="N35" s="345"/>
    </row>
    <row r="36" spans="2:19" ht="9.9499999999999993" customHeight="1" x14ac:dyDescent="0.25">
      <c r="B36" s="225" t="s">
        <v>90</v>
      </c>
      <c r="C36" s="226"/>
      <c r="D36" s="226"/>
      <c r="E36" s="226"/>
      <c r="F36" s="226"/>
      <c r="G36" s="226"/>
      <c r="H36" s="226"/>
      <c r="I36" s="226"/>
      <c r="J36" s="357" t="s">
        <v>204</v>
      </c>
      <c r="K36" s="358"/>
      <c r="L36" s="358"/>
      <c r="M36" s="369">
        <f>SUM(D8,G8,J8,M8,'Planning Flowchart 2'!M36:N39)</f>
        <v>3</v>
      </c>
      <c r="N36" s="364"/>
      <c r="P36" s="1"/>
      <c r="R36"/>
      <c r="S36" s="1"/>
    </row>
    <row r="37" spans="2:19" ht="9.9499999999999993" customHeight="1" x14ac:dyDescent="0.25">
      <c r="B37" s="228"/>
      <c r="C37" s="229"/>
      <c r="D37" s="229"/>
      <c r="E37" s="229"/>
      <c r="F37" s="229"/>
      <c r="G37" s="229"/>
      <c r="H37" s="229"/>
      <c r="I37" s="229"/>
      <c r="J37" s="359"/>
      <c r="K37" s="360"/>
      <c r="L37" s="360"/>
      <c r="M37" s="365"/>
      <c r="N37" s="366"/>
      <c r="P37" s="1"/>
      <c r="R37"/>
      <c r="S37" s="1"/>
    </row>
    <row r="38" spans="2:19" ht="9.9499999999999993" customHeight="1" x14ac:dyDescent="0.25">
      <c r="B38" s="228"/>
      <c r="C38" s="229"/>
      <c r="D38" s="229"/>
      <c r="E38" s="229"/>
      <c r="F38" s="229"/>
      <c r="G38" s="229"/>
      <c r="H38" s="229"/>
      <c r="I38" s="229"/>
      <c r="J38" s="359"/>
      <c r="K38" s="360"/>
      <c r="L38" s="360"/>
      <c r="M38" s="365"/>
      <c r="N38" s="366"/>
      <c r="P38" s="1"/>
      <c r="R38"/>
      <c r="S38" s="1"/>
    </row>
    <row r="39" spans="2:19" ht="9.9499999999999993" customHeight="1" thickBot="1" x14ac:dyDescent="0.3">
      <c r="B39" s="231"/>
      <c r="C39" s="232"/>
      <c r="D39" s="232"/>
      <c r="E39" s="232"/>
      <c r="F39" s="232"/>
      <c r="G39" s="232"/>
      <c r="H39" s="232"/>
      <c r="I39" s="232"/>
      <c r="J39" s="361"/>
      <c r="K39" s="362"/>
      <c r="L39" s="362"/>
      <c r="M39" s="367"/>
      <c r="N39" s="368"/>
      <c r="P39" s="1"/>
      <c r="R39"/>
      <c r="S39" s="1"/>
    </row>
    <row r="43" spans="2:19" x14ac:dyDescent="0.25">
      <c r="L43" s="389" t="s">
        <v>12</v>
      </c>
    </row>
  </sheetData>
  <sheetProtection algorithmName="SHA-512" hashValue="apo3ws5wB06u/Eza7+HKQfN1Hxr/dJaCwkQCdaFvHpCbECXsK6APM0oUJXvd+i8aBK0Tar3hnncTW+bw/N7NcA==" saltValue="SVBLAynv+jxI3BN/LQAkUw==" spinCount="100000" sheet="1" formatColumns="0" selectLockedCells="1"/>
  <mergeCells count="16">
    <mergeCell ref="M36:N39"/>
    <mergeCell ref="H4:H29"/>
    <mergeCell ref="C31:M31"/>
    <mergeCell ref="B35:N35"/>
    <mergeCell ref="A1:N1"/>
    <mergeCell ref="B2:N2"/>
    <mergeCell ref="B3:B31"/>
    <mergeCell ref="C3:D3"/>
    <mergeCell ref="E3:E29"/>
    <mergeCell ref="F3:G3"/>
    <mergeCell ref="I3:J3"/>
    <mergeCell ref="K3:K29"/>
    <mergeCell ref="L3:M3"/>
    <mergeCell ref="N3:N31"/>
    <mergeCell ref="B36:I39"/>
    <mergeCell ref="J36:L39"/>
  </mergeCells>
  <conditionalFormatting sqref="D30">
    <cfRule type="expression" dxfId="7" priority="4">
      <formula>$D$30&lt;50000</formula>
    </cfRule>
  </conditionalFormatting>
  <conditionalFormatting sqref="G30">
    <cfRule type="expression" dxfId="6" priority="3">
      <formula>$D$30&lt;50000</formula>
    </cfRule>
  </conditionalFormatting>
  <conditionalFormatting sqref="J30">
    <cfRule type="expression" dxfId="5" priority="2">
      <formula>$D$30&lt;50000</formula>
    </cfRule>
  </conditionalFormatting>
  <conditionalFormatting sqref="M30">
    <cfRule type="expression" dxfId="4" priority="1">
      <formula>$D$30&lt;50000</formula>
    </cfRule>
  </conditionalFormatting>
  <pageMargins left="0.7" right="0.7" top="0.75" bottom="0.75" header="0.3" footer="0.3"/>
  <pageSetup paperSize="9" orientation="landscape" horizontalDpi="0" verticalDpi="0" r:id="rId1"/>
  <legacyDrawing r:id="rId2"/>
  <extLst>
    <ext xmlns:x14="http://schemas.microsoft.com/office/spreadsheetml/2009/9/main" uri="{78C0D931-6437-407d-A8EE-F0AAD7539E65}">
      <x14:conditionalFormattings>
        <x14:conditionalFormatting xmlns:xm="http://schemas.microsoft.com/office/excel/2006/main">
          <x14:cfRule type="cellIs" priority="8" operator="greaterThan" id="{417D4CA8-B279-47A9-AFF9-65F7BDAC0DE3}">
            <xm:f>'Start Financials'!$D$11</xm:f>
            <x14:dxf>
              <font>
                <color auto="1"/>
              </font>
              <fill>
                <patternFill>
                  <bgColor rgb="FFFF0000"/>
                </patternFill>
              </fill>
            </x14:dxf>
          </x14:cfRule>
          <xm:sqref>D29</xm:sqref>
        </x14:conditionalFormatting>
        <x14:conditionalFormatting xmlns:xm="http://schemas.microsoft.com/office/excel/2006/main">
          <x14:cfRule type="cellIs" priority="7" operator="greaterThan" id="{E5316F67-B48F-4780-8648-1214BF10AD89}">
            <xm:f>'Start Financials'!$D$11</xm:f>
            <x14:dxf>
              <font>
                <color auto="1"/>
              </font>
              <fill>
                <patternFill>
                  <bgColor rgb="FFFF0000"/>
                </patternFill>
              </fill>
            </x14:dxf>
          </x14:cfRule>
          <xm:sqref>G29</xm:sqref>
        </x14:conditionalFormatting>
        <x14:conditionalFormatting xmlns:xm="http://schemas.microsoft.com/office/excel/2006/main">
          <x14:cfRule type="cellIs" priority="6" operator="greaterThan" id="{1F59E758-A440-45FB-975A-E62B30FACBFA}">
            <xm:f>'Start Financials'!$D$11</xm:f>
            <x14:dxf>
              <font>
                <color auto="1"/>
              </font>
              <fill>
                <patternFill>
                  <bgColor rgb="FFFF0000"/>
                </patternFill>
              </fill>
            </x14:dxf>
          </x14:cfRule>
          <xm:sqref>J29</xm:sqref>
        </x14:conditionalFormatting>
        <x14:conditionalFormatting xmlns:xm="http://schemas.microsoft.com/office/excel/2006/main">
          <x14:cfRule type="cellIs" priority="5" operator="greaterThan" id="{853010FE-D78C-46AF-A053-6E3958B2BD27}">
            <xm:f>'Start Financials'!$D$11</xm:f>
            <x14:dxf>
              <font>
                <color auto="1"/>
              </font>
              <fill>
                <patternFill>
                  <bgColor rgb="FFFF0000"/>
                </patternFill>
              </fill>
            </x14:dxf>
          </x14:cfRule>
          <xm:sqref>M29</xm:sqref>
        </x14:conditionalFormatting>
      </x14:conditionalFormatting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4</vt:i4>
      </vt:variant>
    </vt:vector>
  </HeadingPairs>
  <TitlesOfParts>
    <vt:vector size="13" baseType="lpstr">
      <vt:lpstr>START HERE INSTRUCTIONS</vt:lpstr>
      <vt:lpstr>Avatars</vt:lpstr>
      <vt:lpstr>Flow</vt:lpstr>
      <vt:lpstr>Start Financials</vt:lpstr>
      <vt:lpstr>Performance</vt:lpstr>
      <vt:lpstr>Deal Evaluation</vt:lpstr>
      <vt:lpstr>Planning Flowchart 1 </vt:lpstr>
      <vt:lpstr>Planning Flowchart 2</vt:lpstr>
      <vt:lpstr>Planning Flowchart 3</vt:lpstr>
      <vt:lpstr>'Planning Flowchart 1 '!Print_Area</vt:lpstr>
      <vt:lpstr>'Planning Flowchart 2'!Print_Area</vt:lpstr>
      <vt:lpstr>'Planning Flowchart 3'!Print_Area</vt:lpstr>
      <vt:lpstr>'Start Financials'!Print_Area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Windows User</cp:lastModifiedBy>
  <dcterms:created xsi:type="dcterms:W3CDTF">2021-11-18T03:37:03Z</dcterms:created>
  <dcterms:modified xsi:type="dcterms:W3CDTF">2022-02-26T03:05:55Z</dcterms:modified>
</cp:coreProperties>
</file>